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amsmuir\Desktop\"/>
    </mc:Choice>
  </mc:AlternateContent>
  <xr:revisionPtr revIDLastSave="0" documentId="13_ncr:1_{CA54BA3B-6337-4A0B-903C-F442480E96B6}" xr6:coauthVersionLast="46" xr6:coauthVersionMax="46" xr10:uidLastSave="{00000000-0000-0000-0000-000000000000}"/>
  <bookViews>
    <workbookView xWindow="26190" yWindow="2100" windowWidth="15105" windowHeight="8925" xr2:uid="{010C202B-B7D1-4D4B-BC44-37C35ECB6310}"/>
  </bookViews>
  <sheets>
    <sheet name="METBIT-20" sheetId="1" r:id="rId1"/>
    <sheet name="METBIT-20S" sheetId="2" r:id="rId2"/>
    <sheet name="METBIT-65" sheetId="3" r:id="rId3"/>
    <sheet name="METBIT-4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4" l="1"/>
  <c r="E16" i="4" s="1"/>
  <c r="E18" i="4" s="1"/>
  <c r="E19" i="4" s="1"/>
  <c r="E23" i="4" s="1"/>
  <c r="D15" i="4"/>
  <c r="C15" i="4"/>
  <c r="E12" i="4"/>
  <c r="D12" i="4"/>
  <c r="C12" i="4"/>
  <c r="E15" i="3"/>
  <c r="D15" i="3"/>
  <c r="C15" i="3"/>
  <c r="E12" i="3"/>
  <c r="D12" i="3"/>
  <c r="C12" i="3"/>
  <c r="D27" i="2"/>
  <c r="C27" i="2"/>
  <c r="C27" i="1"/>
  <c r="E15" i="2"/>
  <c r="D15" i="2"/>
  <c r="C15" i="2"/>
  <c r="E12" i="2"/>
  <c r="D12" i="2"/>
  <c r="C12" i="2"/>
  <c r="C18" i="1"/>
  <c r="D18" i="1"/>
  <c r="D16" i="4" l="1"/>
  <c r="D18" i="4" s="1"/>
  <c r="D19" i="4" s="1"/>
  <c r="D23" i="4" s="1"/>
  <c r="D24" i="4" s="1"/>
  <c r="C16" i="4"/>
  <c r="C18" i="4" s="1"/>
  <c r="C19" i="4" s="1"/>
  <c r="C23" i="4" s="1"/>
  <c r="C27" i="4" s="1"/>
  <c r="E27" i="4"/>
  <c r="E24" i="4"/>
  <c r="C16" i="3"/>
  <c r="C18" i="3" s="1"/>
  <c r="C19" i="3" s="1"/>
  <c r="C23" i="3" s="1"/>
  <c r="C24" i="3" s="1"/>
  <c r="D16" i="3"/>
  <c r="D18" i="3" s="1"/>
  <c r="D19" i="3" s="1"/>
  <c r="D23" i="3" s="1"/>
  <c r="D24" i="3" s="1"/>
  <c r="E16" i="3"/>
  <c r="E18" i="3" s="1"/>
  <c r="E19" i="3" s="1"/>
  <c r="E23" i="3" s="1"/>
  <c r="E27" i="3" s="1"/>
  <c r="E16" i="2"/>
  <c r="E18" i="2" s="1"/>
  <c r="E19" i="2" s="1"/>
  <c r="E23" i="2" s="1"/>
  <c r="C16" i="2"/>
  <c r="C18" i="2" s="1"/>
  <c r="C19" i="2" s="1"/>
  <c r="C23" i="2" s="1"/>
  <c r="C24" i="2" s="1"/>
  <c r="D16" i="2"/>
  <c r="D18" i="2" s="1"/>
  <c r="D19" i="2" s="1"/>
  <c r="D23" i="2" s="1"/>
  <c r="D24" i="2" s="1"/>
  <c r="C24" i="4" l="1"/>
  <c r="D27" i="4"/>
  <c r="E24" i="3"/>
  <c r="D27" i="3"/>
  <c r="C27" i="3"/>
  <c r="E24" i="2"/>
  <c r="E27" i="2"/>
  <c r="D15" i="1" l="1"/>
  <c r="E15" i="1"/>
  <c r="C15" i="1"/>
  <c r="D12" i="1"/>
  <c r="E12" i="1"/>
  <c r="C12" i="1"/>
  <c r="D16" i="1" l="1"/>
  <c r="D19" i="1" s="1"/>
  <c r="E16" i="1"/>
  <c r="E18" i="1" s="1"/>
  <c r="E19" i="1" s="1"/>
  <c r="C16" i="1"/>
  <c r="C19" i="1" l="1"/>
  <c r="C23" i="1" s="1"/>
  <c r="D23" i="1"/>
  <c r="E23" i="1"/>
  <c r="E27" i="1" l="1"/>
  <c r="E24" i="1"/>
  <c r="D24" i="1"/>
  <c r="D27" i="1"/>
  <c r="C24" i="1"/>
</calcChain>
</file>

<file path=xl/sharedStrings.xml><?xml version="1.0" encoding="utf-8"?>
<sst xmlns="http://schemas.openxmlformats.org/spreadsheetml/2006/main" count="68" uniqueCount="23">
  <si>
    <t>Return Calculation Expectations</t>
  </si>
  <si>
    <t>Line</t>
  </si>
  <si>
    <t>Example 1</t>
  </si>
  <si>
    <t>Example 2</t>
  </si>
  <si>
    <t>Example 3</t>
  </si>
  <si>
    <t>Software vendors are not required to use the test cases provided</t>
  </si>
  <si>
    <t xml:space="preserve">Please send test forms to: </t>
  </si>
  <si>
    <t>PortlandTaxForms@portlandoregon.gov</t>
  </si>
  <si>
    <t>Software vendors are not required to use the test cases provided.</t>
  </si>
  <si>
    <t>Notes</t>
  </si>
  <si>
    <t>Metro Supportive Housing Services Business Income Tax Return for Corporations</t>
  </si>
  <si>
    <t>2021 FORM METBIT - 20</t>
  </si>
  <si>
    <t>5a</t>
  </si>
  <si>
    <t>5b</t>
  </si>
  <si>
    <t>5c</t>
  </si>
  <si>
    <t>14a</t>
  </si>
  <si>
    <t>14b</t>
  </si>
  <si>
    <t>2021 FORM METBIT - 20S</t>
  </si>
  <si>
    <t>Metro Supportive Housing Services Business Income Tax Return for S-Corporations</t>
  </si>
  <si>
    <t>Metro Supportive Housing Services Business Income Tax Return for Partnerships</t>
  </si>
  <si>
    <t>2021 FORM METBIT - 65</t>
  </si>
  <si>
    <t>Metro Supportive Housing Services Business Income Tax Return for Trusts &amp; Estates</t>
  </si>
  <si>
    <t>2021 FORM METBIT - 41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</si>
</sst>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44" fontId="0" fillId="2" borderId="0" xfId="1" applyFont="1" applyFill="1"/>
    <xf numFmtId="165" fontId="0" fillId="2" borderId="0" xfId="2" applyNumberFormat="1" applyFont="1" applyFill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3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rtlandTaxForms@portlandoregon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landTaxForms@portlandoregon.gov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rtlandTaxForms@portlandoregon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PortlandTaxForms@portlandorego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89842-2049-4A08-8838-1785F0571779}">
  <dimension ref="A1:F27"/>
  <sheetViews>
    <sheetView tabSelected="1" topLeftCell="A10" workbookViewId="0">
      <selection activeCell="A27" sqref="A27:E27"/>
    </sheetView>
  </sheetViews>
  <sheetFormatPr defaultRowHeight="15" x14ac:dyDescent="0.25"/>
  <cols>
    <col min="1" max="1" width="7.85546875" bestFit="1" customWidth="1"/>
    <col min="2" max="2" width="11.28515625" bestFit="1" customWidth="1"/>
    <col min="3" max="4" width="14.28515625" bestFit="1" customWidth="1"/>
    <col min="5" max="5" width="15" bestFit="1" customWidth="1"/>
    <col min="6" max="6" width="96.5703125" bestFit="1" customWidth="1"/>
    <col min="7" max="11" width="10" bestFit="1" customWidth="1"/>
    <col min="12" max="12" width="15.28515625" bestFit="1" customWidth="1"/>
    <col min="13" max="17" width="10" bestFit="1" customWidth="1"/>
  </cols>
  <sheetData>
    <row r="1" spans="1:6" x14ac:dyDescent="0.25">
      <c r="A1" s="10" t="s">
        <v>10</v>
      </c>
      <c r="B1" s="10"/>
      <c r="C1" s="10"/>
      <c r="D1" s="10"/>
      <c r="E1" s="10"/>
      <c r="F1" s="10"/>
    </row>
    <row r="2" spans="1:6" x14ac:dyDescent="0.25">
      <c r="A2" s="10" t="s">
        <v>11</v>
      </c>
      <c r="B2" s="10"/>
      <c r="C2" s="10"/>
    </row>
    <row r="3" spans="1:6" x14ac:dyDescent="0.25">
      <c r="A3" s="10" t="s">
        <v>0</v>
      </c>
      <c r="B3" s="10"/>
      <c r="C3" s="10"/>
    </row>
    <row r="4" spans="1:6" x14ac:dyDescent="0.25">
      <c r="A4" s="11" t="s">
        <v>8</v>
      </c>
      <c r="B4" s="11"/>
      <c r="C4" s="11"/>
      <c r="D4" s="11"/>
      <c r="E4" s="11"/>
    </row>
    <row r="5" spans="1:6" x14ac:dyDescent="0.25">
      <c r="A5" s="11" t="s">
        <v>6</v>
      </c>
      <c r="B5" s="11"/>
      <c r="C5" s="11"/>
      <c r="D5" s="9" t="s">
        <v>7</v>
      </c>
      <c r="E5" s="9"/>
      <c r="F5" s="9"/>
    </row>
    <row r="7" spans="1:6" x14ac:dyDescent="0.25">
      <c r="C7" s="12" t="s">
        <v>11</v>
      </c>
      <c r="D7" s="12"/>
      <c r="E7" s="12"/>
    </row>
    <row r="8" spans="1:6" x14ac:dyDescent="0.25">
      <c r="A8" s="1" t="s">
        <v>1</v>
      </c>
      <c r="B8" s="1"/>
      <c r="C8" s="3" t="s">
        <v>2</v>
      </c>
      <c r="D8" s="3" t="s">
        <v>3</v>
      </c>
      <c r="E8" s="3" t="s">
        <v>4</v>
      </c>
      <c r="F8" s="3" t="s">
        <v>9</v>
      </c>
    </row>
    <row r="9" spans="1:6" x14ac:dyDescent="0.25">
      <c r="A9" s="2">
        <v>1</v>
      </c>
      <c r="B9" s="2"/>
      <c r="C9" s="4">
        <v>1500000</v>
      </c>
      <c r="D9" s="4">
        <v>780342</v>
      </c>
      <c r="E9" s="4">
        <v>-2350142</v>
      </c>
    </row>
    <row r="10" spans="1:6" x14ac:dyDescent="0.25">
      <c r="A10" s="2">
        <v>2</v>
      </c>
      <c r="B10" s="2"/>
      <c r="C10" s="4">
        <v>500</v>
      </c>
      <c r="D10" s="4">
        <v>150000</v>
      </c>
      <c r="E10" s="4">
        <v>3750</v>
      </c>
    </row>
    <row r="11" spans="1:6" x14ac:dyDescent="0.25">
      <c r="A11" s="2">
        <v>3</v>
      </c>
      <c r="B11" s="2"/>
      <c r="C11" s="4">
        <v>12520</v>
      </c>
      <c r="D11" s="4">
        <v>-25432</v>
      </c>
      <c r="E11" s="4">
        <v>-5300</v>
      </c>
    </row>
    <row r="12" spans="1:6" x14ac:dyDescent="0.25">
      <c r="A12" s="2">
        <v>4</v>
      </c>
      <c r="B12" s="2"/>
      <c r="C12" s="5">
        <f>SUM(C9:C11)</f>
        <v>1513020</v>
      </c>
      <c r="D12" s="5">
        <f>SUM(D9:D11)</f>
        <v>904910</v>
      </c>
      <c r="E12" s="5">
        <f>SUM(E9:E11)</f>
        <v>-2351692</v>
      </c>
    </row>
    <row r="13" spans="1:6" x14ac:dyDescent="0.25">
      <c r="A13" s="2" t="s">
        <v>12</v>
      </c>
      <c r="B13" s="2"/>
      <c r="C13" s="4">
        <v>5200000</v>
      </c>
      <c r="D13" s="4">
        <v>6000000</v>
      </c>
      <c r="E13" s="4">
        <v>2450000</v>
      </c>
    </row>
    <row r="14" spans="1:6" x14ac:dyDescent="0.25">
      <c r="A14" s="2" t="s">
        <v>13</v>
      </c>
      <c r="B14" s="2"/>
      <c r="C14" s="4">
        <v>7500000</v>
      </c>
      <c r="D14" s="4">
        <v>6000000</v>
      </c>
      <c r="E14" s="4">
        <v>8375023</v>
      </c>
    </row>
    <row r="15" spans="1:6" x14ac:dyDescent="0.25">
      <c r="A15" s="2" t="s">
        <v>14</v>
      </c>
      <c r="B15" s="2"/>
      <c r="C15" s="6">
        <f>+C13/C14</f>
        <v>0.69333333333333336</v>
      </c>
      <c r="D15" s="6">
        <f t="shared" ref="D15:E15" si="0">+D13/D14</f>
        <v>1</v>
      </c>
      <c r="E15" s="6">
        <f t="shared" si="0"/>
        <v>0.29253651004898734</v>
      </c>
    </row>
    <row r="16" spans="1:6" x14ac:dyDescent="0.25">
      <c r="A16" s="2">
        <v>6</v>
      </c>
      <c r="B16" s="2"/>
      <c r="C16" s="5">
        <f>ROUND(+C15*C12,0)</f>
        <v>1049027</v>
      </c>
      <c r="D16" s="5">
        <f>ROUND(+D15*D12,0)</f>
        <v>904910</v>
      </c>
      <c r="E16" s="5">
        <f>ROUND(+E15*E12,0)</f>
        <v>-687956</v>
      </c>
    </row>
    <row r="17" spans="1:5" x14ac:dyDescent="0.25">
      <c r="A17" s="2">
        <v>7</v>
      </c>
      <c r="B17" s="2"/>
      <c r="C17" s="4">
        <v>0</v>
      </c>
      <c r="D17" s="4">
        <v>0</v>
      </c>
      <c r="E17" s="4">
        <v>0</v>
      </c>
    </row>
    <row r="18" spans="1:5" x14ac:dyDescent="0.25">
      <c r="A18" s="2">
        <v>8</v>
      </c>
      <c r="B18" s="2"/>
      <c r="C18" s="5">
        <f>ROUND(C16+C17,0)</f>
        <v>1049027</v>
      </c>
      <c r="D18" s="5">
        <f>ROUND(D16+D17,0)</f>
        <v>904910</v>
      </c>
      <c r="E18" s="5">
        <f>ROUND(E16+E17,0)</f>
        <v>-687956</v>
      </c>
    </row>
    <row r="19" spans="1:5" x14ac:dyDescent="0.25">
      <c r="A19" s="2">
        <v>9</v>
      </c>
      <c r="B19" s="2"/>
      <c r="C19" s="5">
        <f>IF(ROUND(+C18*0.01,0)&lt;100,100,ROUND(+C18*0.01,0))</f>
        <v>10490</v>
      </c>
      <c r="D19" s="5">
        <f>IF(ROUND(+D18*0.01,0)&lt;100,100,ROUND(+D18*0.01,0))</f>
        <v>9049</v>
      </c>
      <c r="E19" s="5">
        <f>IF(ROUND(+E18*0.01,0)&lt;100,100,ROUND(+E18*0.01,0))</f>
        <v>100</v>
      </c>
    </row>
    <row r="20" spans="1:5" x14ac:dyDescent="0.25">
      <c r="A20" s="2">
        <v>10</v>
      </c>
      <c r="B20" s="2"/>
      <c r="C20" s="4">
        <v>0</v>
      </c>
      <c r="D20" s="4">
        <v>-5000</v>
      </c>
      <c r="E20" s="4">
        <v>-500</v>
      </c>
    </row>
    <row r="21" spans="1:5" x14ac:dyDescent="0.25">
      <c r="A21" s="2">
        <v>11</v>
      </c>
      <c r="B21" s="2"/>
      <c r="C21" s="4">
        <v>0</v>
      </c>
      <c r="D21" s="4">
        <v>250</v>
      </c>
      <c r="E21" s="4">
        <v>50</v>
      </c>
    </row>
    <row r="22" spans="1:5" x14ac:dyDescent="0.25">
      <c r="A22" s="2">
        <v>12</v>
      </c>
      <c r="B22" s="2"/>
      <c r="C22" s="4">
        <v>0</v>
      </c>
      <c r="D22" s="4">
        <v>120</v>
      </c>
      <c r="E22" s="4">
        <v>25</v>
      </c>
    </row>
    <row r="23" spans="1:5" x14ac:dyDescent="0.25">
      <c r="A23" s="13">
        <v>13</v>
      </c>
      <c r="B23" s="2"/>
      <c r="C23" s="5">
        <f>ROUND(SUM(C19:C22),0)</f>
        <v>10490</v>
      </c>
      <c r="D23" s="5">
        <f t="shared" ref="D23:E23" si="1">ROUND(SUM(D19:D22),0)</f>
        <v>4419</v>
      </c>
      <c r="E23" s="5">
        <f t="shared" si="1"/>
        <v>-325</v>
      </c>
    </row>
    <row r="24" spans="1:5" x14ac:dyDescent="0.25">
      <c r="A24" s="2">
        <v>14</v>
      </c>
      <c r="B24" s="2"/>
      <c r="C24" s="5">
        <f>IF(C23&lt;0,C23,0)</f>
        <v>0</v>
      </c>
      <c r="D24" s="5">
        <f>IF(D23&lt;0,D23,0)</f>
        <v>0</v>
      </c>
      <c r="E24" s="5">
        <f>IF(E23&lt;0,E23,0)</f>
        <v>-325</v>
      </c>
    </row>
    <row r="25" spans="1:5" x14ac:dyDescent="0.25">
      <c r="A25" s="2" t="s">
        <v>15</v>
      </c>
      <c r="B25" s="2"/>
      <c r="C25" s="4">
        <v>0</v>
      </c>
      <c r="D25" s="4">
        <v>0</v>
      </c>
      <c r="E25" s="4">
        <v>325</v>
      </c>
    </row>
    <row r="26" spans="1:5" x14ac:dyDescent="0.25">
      <c r="A26" s="2" t="s">
        <v>16</v>
      </c>
      <c r="B26" s="2"/>
      <c r="C26" s="4">
        <v>0</v>
      </c>
      <c r="D26" s="4">
        <v>0</v>
      </c>
      <c r="E26" s="4">
        <v>0</v>
      </c>
    </row>
    <row r="27" spans="1:5" x14ac:dyDescent="0.25">
      <c r="A27" s="2">
        <v>15</v>
      </c>
      <c r="B27" s="2"/>
      <c r="C27" s="5">
        <f>IF(+C23&gt;0,C23,0)</f>
        <v>10490</v>
      </c>
      <c r="D27" s="5">
        <f>IF(+D23&gt;0,D23,0)</f>
        <v>4419</v>
      </c>
      <c r="E27" s="5">
        <f>IF(+E23&gt;0,E23,0)</f>
        <v>0</v>
      </c>
    </row>
  </sheetData>
  <mergeCells count="7">
    <mergeCell ref="D5:F5"/>
    <mergeCell ref="C7:E7"/>
    <mergeCell ref="A2:C2"/>
    <mergeCell ref="A4:E4"/>
    <mergeCell ref="A5:C5"/>
    <mergeCell ref="A3:C3"/>
    <mergeCell ref="A1:F1"/>
  </mergeCells>
  <hyperlinks>
    <hyperlink ref="D5" r:id="rId1" xr:uid="{292D82C1-2CF6-497D-8EEA-718431B3D8D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646C-D905-4B26-A2B1-9ADB17C21D8B}">
  <dimension ref="A1:F27"/>
  <sheetViews>
    <sheetView topLeftCell="A7" workbookViewId="0">
      <selection activeCell="A7" sqref="A7:F27"/>
    </sheetView>
  </sheetViews>
  <sheetFormatPr defaultRowHeight="15" x14ac:dyDescent="0.25"/>
  <cols>
    <col min="1" max="1" width="6.85546875" bestFit="1" customWidth="1"/>
    <col min="2" max="2" width="24.85546875" bestFit="1" customWidth="1"/>
    <col min="3" max="3" width="15.28515625" bestFit="1" customWidth="1"/>
    <col min="4" max="4" width="18" bestFit="1" customWidth="1"/>
    <col min="5" max="5" width="15" bestFit="1" customWidth="1"/>
    <col min="6" max="6" width="94.140625" bestFit="1" customWidth="1"/>
  </cols>
  <sheetData>
    <row r="1" spans="1:6" x14ac:dyDescent="0.25">
      <c r="A1" s="10" t="s">
        <v>18</v>
      </c>
      <c r="B1" s="10"/>
      <c r="C1" s="10"/>
      <c r="D1" s="10"/>
      <c r="E1" s="10"/>
      <c r="F1" s="10"/>
    </row>
    <row r="2" spans="1:6" x14ac:dyDescent="0.25">
      <c r="A2" s="10" t="s">
        <v>17</v>
      </c>
      <c r="B2" s="10"/>
      <c r="C2" s="10"/>
    </row>
    <row r="3" spans="1:6" x14ac:dyDescent="0.25">
      <c r="A3" s="10" t="s">
        <v>0</v>
      </c>
      <c r="B3" s="10"/>
    </row>
    <row r="4" spans="1:6" x14ac:dyDescent="0.25">
      <c r="A4" s="11" t="s">
        <v>8</v>
      </c>
      <c r="B4" s="11"/>
      <c r="C4" s="11"/>
      <c r="D4" s="11"/>
    </row>
    <row r="5" spans="1:6" x14ac:dyDescent="0.25">
      <c r="A5" s="11" t="s">
        <v>6</v>
      </c>
      <c r="B5" s="11"/>
      <c r="C5" s="9" t="s">
        <v>7</v>
      </c>
      <c r="D5" s="9"/>
      <c r="E5" s="9"/>
    </row>
    <row r="7" spans="1:6" x14ac:dyDescent="0.25">
      <c r="C7" s="12" t="s">
        <v>17</v>
      </c>
      <c r="D7" s="12"/>
      <c r="E7" s="12"/>
    </row>
    <row r="8" spans="1:6" x14ac:dyDescent="0.25">
      <c r="A8" s="8" t="s">
        <v>1</v>
      </c>
      <c r="B8" s="8"/>
      <c r="C8" s="8" t="s">
        <v>2</v>
      </c>
      <c r="D8" s="8" t="s">
        <v>3</v>
      </c>
      <c r="E8" s="8" t="s">
        <v>4</v>
      </c>
      <c r="F8" s="8" t="s">
        <v>9</v>
      </c>
    </row>
    <row r="9" spans="1:6" x14ac:dyDescent="0.25">
      <c r="A9" s="2">
        <v>1</v>
      </c>
      <c r="B9" s="2"/>
      <c r="C9" s="4">
        <v>2735042</v>
      </c>
      <c r="D9" s="4">
        <v>350224</v>
      </c>
      <c r="E9" s="4">
        <v>-125785</v>
      </c>
    </row>
    <row r="10" spans="1:6" x14ac:dyDescent="0.25">
      <c r="A10" s="2">
        <v>2</v>
      </c>
      <c r="B10" s="2"/>
      <c r="C10" s="4">
        <v>6830</v>
      </c>
      <c r="D10" s="4">
        <v>0</v>
      </c>
      <c r="E10" s="4">
        <v>525</v>
      </c>
    </row>
    <row r="11" spans="1:6" x14ac:dyDescent="0.25">
      <c r="A11" s="2">
        <v>3</v>
      </c>
      <c r="B11" s="2"/>
      <c r="C11" s="4">
        <v>-7480</v>
      </c>
      <c r="D11" s="4">
        <v>2411</v>
      </c>
      <c r="E11" s="4">
        <v>7811</v>
      </c>
    </row>
    <row r="12" spans="1:6" x14ac:dyDescent="0.25">
      <c r="A12" s="2">
        <v>4</v>
      </c>
      <c r="B12" s="2"/>
      <c r="C12" s="5">
        <f>SUM(C9:C11)</f>
        <v>2734392</v>
      </c>
      <c r="D12" s="5">
        <f>SUM(D9:D11)</f>
        <v>352635</v>
      </c>
      <c r="E12" s="5">
        <f>SUM(E9:E11)</f>
        <v>-117449</v>
      </c>
    </row>
    <row r="13" spans="1:6" x14ac:dyDescent="0.25">
      <c r="A13" s="2" t="s">
        <v>12</v>
      </c>
      <c r="B13" s="2"/>
      <c r="C13" s="4">
        <v>4783425</v>
      </c>
      <c r="D13" s="4">
        <v>6245000</v>
      </c>
      <c r="E13" s="4">
        <v>3780000</v>
      </c>
    </row>
    <row r="14" spans="1:6" x14ac:dyDescent="0.25">
      <c r="A14" s="2" t="s">
        <v>13</v>
      </c>
      <c r="B14" s="2"/>
      <c r="C14" s="4">
        <v>5204100</v>
      </c>
      <c r="D14" s="4">
        <v>6245000</v>
      </c>
      <c r="E14" s="4">
        <v>5800220</v>
      </c>
    </row>
    <row r="15" spans="1:6" x14ac:dyDescent="0.25">
      <c r="A15" s="2" t="s">
        <v>14</v>
      </c>
      <c r="B15" s="2"/>
      <c r="C15" s="6">
        <f>+C13/C14</f>
        <v>0.91916469706577508</v>
      </c>
      <c r="D15" s="6">
        <f t="shared" ref="D15:E15" si="0">+D13/D14</f>
        <v>1</v>
      </c>
      <c r="E15" s="6">
        <f t="shared" si="0"/>
        <v>0.65169941829792666</v>
      </c>
    </row>
    <row r="16" spans="1:6" x14ac:dyDescent="0.25">
      <c r="A16" s="2">
        <v>6</v>
      </c>
      <c r="B16" s="2"/>
      <c r="C16" s="5">
        <f>ROUND(+C15*C12,0)</f>
        <v>2513357</v>
      </c>
      <c r="D16" s="5">
        <f>ROUND(+D15*D12,0)</f>
        <v>352635</v>
      </c>
      <c r="E16" s="5">
        <f>ROUND(+E15*E12,0)</f>
        <v>-76541</v>
      </c>
    </row>
    <row r="17" spans="1:5" x14ac:dyDescent="0.25">
      <c r="A17" s="2">
        <v>7</v>
      </c>
      <c r="B17" s="2"/>
      <c r="C17" s="4">
        <v>0</v>
      </c>
      <c r="D17" s="4">
        <v>0</v>
      </c>
      <c r="E17" s="4">
        <v>0</v>
      </c>
    </row>
    <row r="18" spans="1:5" x14ac:dyDescent="0.25">
      <c r="A18" s="2">
        <v>8</v>
      </c>
      <c r="B18" s="2"/>
      <c r="C18" s="5">
        <f>ROUND(C16+C17,0)</f>
        <v>2513357</v>
      </c>
      <c r="D18" s="5">
        <f>ROUND(D16+D17,0)</f>
        <v>352635</v>
      </c>
      <c r="E18" s="5">
        <f>ROUND(E16+E17,0)</f>
        <v>-76541</v>
      </c>
    </row>
    <row r="19" spans="1:5" x14ac:dyDescent="0.25">
      <c r="A19" s="2">
        <v>9</v>
      </c>
      <c r="B19" s="2"/>
      <c r="C19" s="5">
        <f>IF(ROUND(+C18*0.01,0)&lt;100,100,ROUND(+C18*0.01,0))</f>
        <v>25134</v>
      </c>
      <c r="D19" s="5">
        <f>IF(ROUND(+D18*0.01,0)&lt;100,100,ROUND(+D18*0.01,0))</f>
        <v>3526</v>
      </c>
      <c r="E19" s="5">
        <f>IF(ROUND(+E18*0.01,0)&lt;100,100,ROUND(+E18*0.01,0))</f>
        <v>100</v>
      </c>
    </row>
    <row r="20" spans="1:5" x14ac:dyDescent="0.25">
      <c r="A20" s="2">
        <v>10</v>
      </c>
      <c r="B20" s="2"/>
      <c r="C20" s="4">
        <v>0</v>
      </c>
      <c r="D20" s="4">
        <v>-5000</v>
      </c>
      <c r="E20" s="4">
        <v>-100</v>
      </c>
    </row>
    <row r="21" spans="1:5" x14ac:dyDescent="0.25">
      <c r="A21" s="2">
        <v>11</v>
      </c>
      <c r="B21" s="2"/>
      <c r="C21" s="4">
        <v>0</v>
      </c>
      <c r="D21" s="4">
        <v>0</v>
      </c>
      <c r="E21" s="4">
        <v>0</v>
      </c>
    </row>
    <row r="22" spans="1:5" x14ac:dyDescent="0.25">
      <c r="A22" s="2">
        <v>12</v>
      </c>
      <c r="B22" s="2"/>
      <c r="C22" s="4">
        <v>0</v>
      </c>
      <c r="D22" s="4">
        <v>0</v>
      </c>
      <c r="E22" s="4">
        <v>0</v>
      </c>
    </row>
    <row r="23" spans="1:5" x14ac:dyDescent="0.25">
      <c r="A23" s="13">
        <v>13</v>
      </c>
      <c r="B23" s="2"/>
      <c r="C23" s="5">
        <f>ROUND(SUM(C19:C22),0)</f>
        <v>25134</v>
      </c>
      <c r="D23" s="5">
        <f t="shared" ref="D23:E23" si="1">ROUND(SUM(D19:D22),0)</f>
        <v>-1474</v>
      </c>
      <c r="E23" s="5">
        <f t="shared" si="1"/>
        <v>0</v>
      </c>
    </row>
    <row r="24" spans="1:5" x14ac:dyDescent="0.25">
      <c r="A24" s="2">
        <v>14</v>
      </c>
      <c r="B24" s="2"/>
      <c r="C24" s="5">
        <f>IF(C23&lt;0,C23,0)</f>
        <v>0</v>
      </c>
      <c r="D24" s="5">
        <f>IF(D23&lt;0,D23,0)</f>
        <v>-1474</v>
      </c>
      <c r="E24" s="5">
        <f>IF(E23&lt;0,E23,0)</f>
        <v>0</v>
      </c>
    </row>
    <row r="25" spans="1:5" x14ac:dyDescent="0.25">
      <c r="A25" s="2" t="s">
        <v>15</v>
      </c>
      <c r="B25" s="2"/>
      <c r="C25" s="4">
        <v>0</v>
      </c>
      <c r="D25" s="4">
        <v>0</v>
      </c>
      <c r="E25" s="4">
        <v>0</v>
      </c>
    </row>
    <row r="26" spans="1:5" x14ac:dyDescent="0.25">
      <c r="A26" s="2" t="s">
        <v>16</v>
      </c>
      <c r="B26" s="2"/>
      <c r="C26" s="4">
        <v>0</v>
      </c>
      <c r="D26" s="4">
        <v>0</v>
      </c>
      <c r="E26" s="4">
        <v>0</v>
      </c>
    </row>
    <row r="27" spans="1:5" x14ac:dyDescent="0.25">
      <c r="A27" s="2">
        <v>15</v>
      </c>
      <c r="B27" s="2"/>
      <c r="C27" s="5">
        <f>IF(+C23&gt;0,C23,0)</f>
        <v>25134</v>
      </c>
      <c r="D27" s="5">
        <f>IF(+D23&gt;0,D23,0)</f>
        <v>0</v>
      </c>
      <c r="E27" s="5">
        <f>IF(+E23&gt;0,E23,0)</f>
        <v>0</v>
      </c>
    </row>
  </sheetData>
  <mergeCells count="7">
    <mergeCell ref="C7:E7"/>
    <mergeCell ref="A2:C2"/>
    <mergeCell ref="A3:B3"/>
    <mergeCell ref="A4:D4"/>
    <mergeCell ref="A5:B5"/>
    <mergeCell ref="C5:E5"/>
    <mergeCell ref="A1:F1"/>
  </mergeCells>
  <hyperlinks>
    <hyperlink ref="C5" r:id="rId1" xr:uid="{C823DB83-8853-4937-AD20-653B73B9E334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9FB58-ECF3-4257-A96F-BBC30AE02305}">
  <dimension ref="A1:F27"/>
  <sheetViews>
    <sheetView topLeftCell="A7" workbookViewId="0">
      <selection activeCell="A7" sqref="A7:F27"/>
    </sheetView>
  </sheetViews>
  <sheetFormatPr defaultRowHeight="15" x14ac:dyDescent="0.25"/>
  <cols>
    <col min="2" max="2" width="24.85546875" bestFit="1" customWidth="1"/>
    <col min="3" max="3" width="15.28515625" bestFit="1" customWidth="1"/>
    <col min="4" max="5" width="18" bestFit="1" customWidth="1"/>
    <col min="6" max="6" width="96.5703125" bestFit="1" customWidth="1"/>
  </cols>
  <sheetData>
    <row r="1" spans="1:6" x14ac:dyDescent="0.25">
      <c r="A1" s="10" t="s">
        <v>19</v>
      </c>
      <c r="B1" s="10"/>
      <c r="C1" s="10"/>
      <c r="D1" s="10"/>
      <c r="E1" s="10"/>
      <c r="F1" s="10"/>
    </row>
    <row r="2" spans="1:6" x14ac:dyDescent="0.25">
      <c r="A2" s="10" t="s">
        <v>20</v>
      </c>
      <c r="B2" s="10"/>
      <c r="C2" s="10"/>
    </row>
    <row r="3" spans="1:6" x14ac:dyDescent="0.25">
      <c r="A3" t="s">
        <v>0</v>
      </c>
    </row>
    <row r="4" spans="1:6" x14ac:dyDescent="0.25">
      <c r="A4" s="7" t="s">
        <v>5</v>
      </c>
    </row>
    <row r="5" spans="1:6" x14ac:dyDescent="0.25">
      <c r="A5" s="7" t="s">
        <v>6</v>
      </c>
      <c r="C5" s="9" t="s">
        <v>7</v>
      </c>
      <c r="D5" s="9"/>
      <c r="E5" s="9"/>
    </row>
    <row r="7" spans="1:6" x14ac:dyDescent="0.25">
      <c r="C7" s="12" t="s">
        <v>20</v>
      </c>
      <c r="D7" s="12"/>
      <c r="E7" s="12"/>
    </row>
    <row r="8" spans="1:6" x14ac:dyDescent="0.25">
      <c r="A8" s="8" t="s">
        <v>1</v>
      </c>
      <c r="B8" s="8"/>
      <c r="C8" s="8" t="s">
        <v>2</v>
      </c>
      <c r="D8" s="8" t="s">
        <v>3</v>
      </c>
      <c r="E8" s="8" t="s">
        <v>4</v>
      </c>
      <c r="F8" s="8" t="s">
        <v>9</v>
      </c>
    </row>
    <row r="9" spans="1:6" x14ac:dyDescent="0.25">
      <c r="A9" s="2">
        <v>1</v>
      </c>
      <c r="B9" s="2"/>
      <c r="C9" s="4">
        <v>4276357</v>
      </c>
      <c r="D9" s="4">
        <v>685442</v>
      </c>
      <c r="E9" s="4">
        <v>-892441</v>
      </c>
    </row>
    <row r="10" spans="1:6" x14ac:dyDescent="0.25">
      <c r="A10" s="2">
        <v>2</v>
      </c>
      <c r="B10" s="2"/>
      <c r="C10" s="4">
        <v>12724</v>
      </c>
      <c r="D10" s="4">
        <v>0</v>
      </c>
      <c r="E10" s="4">
        <v>6423</v>
      </c>
    </row>
    <row r="11" spans="1:6" x14ac:dyDescent="0.25">
      <c r="A11" s="2">
        <v>3</v>
      </c>
      <c r="B11" s="2"/>
      <c r="C11" s="4">
        <v>-32451</v>
      </c>
      <c r="D11" s="4">
        <v>6722</v>
      </c>
      <c r="E11" s="4">
        <v>-11700</v>
      </c>
    </row>
    <row r="12" spans="1:6" x14ac:dyDescent="0.25">
      <c r="A12" s="2">
        <v>4</v>
      </c>
      <c r="B12" s="2"/>
      <c r="C12" s="5">
        <f>SUM(C9:C11)</f>
        <v>4256630</v>
      </c>
      <c r="D12" s="5">
        <f>SUM(D9:D11)</f>
        <v>692164</v>
      </c>
      <c r="E12" s="5">
        <f>SUM(E9:E11)</f>
        <v>-897718</v>
      </c>
    </row>
    <row r="13" spans="1:6" x14ac:dyDescent="0.25">
      <c r="A13" s="2" t="s">
        <v>12</v>
      </c>
      <c r="B13" s="2"/>
      <c r="C13" s="4">
        <v>5268572</v>
      </c>
      <c r="D13" s="4">
        <v>6300000</v>
      </c>
      <c r="E13" s="4">
        <v>3270023</v>
      </c>
    </row>
    <row r="14" spans="1:6" x14ac:dyDescent="0.25">
      <c r="A14" s="2" t="s">
        <v>13</v>
      </c>
      <c r="B14" s="2"/>
      <c r="C14" s="4">
        <v>9523222</v>
      </c>
      <c r="D14" s="4">
        <v>6300000</v>
      </c>
      <c r="E14" s="4">
        <v>5317100</v>
      </c>
    </row>
    <row r="15" spans="1:6" x14ac:dyDescent="0.25">
      <c r="A15" s="2" t="s">
        <v>14</v>
      </c>
      <c r="B15" s="2"/>
      <c r="C15" s="6">
        <f>+C13/C14</f>
        <v>0.55323418901712051</v>
      </c>
      <c r="D15" s="6">
        <f t="shared" ref="D15:E15" si="0">+D13/D14</f>
        <v>1</v>
      </c>
      <c r="E15" s="6">
        <f t="shared" si="0"/>
        <v>0.61500122247089584</v>
      </c>
    </row>
    <row r="16" spans="1:6" x14ac:dyDescent="0.25">
      <c r="A16" s="2">
        <v>6</v>
      </c>
      <c r="B16" s="2"/>
      <c r="C16" s="5">
        <f>ROUND(+C15*C12,0)</f>
        <v>2354913</v>
      </c>
      <c r="D16" s="5">
        <f>ROUND(+D15*D12,0)</f>
        <v>692164</v>
      </c>
      <c r="E16" s="5">
        <f>ROUND(+E15*E12,0)</f>
        <v>-552098</v>
      </c>
    </row>
    <row r="17" spans="1:5" x14ac:dyDescent="0.25">
      <c r="A17" s="2">
        <v>7</v>
      </c>
      <c r="B17" s="2"/>
      <c r="C17" s="4">
        <v>0</v>
      </c>
      <c r="D17" s="4">
        <v>0</v>
      </c>
      <c r="E17" s="4">
        <v>0</v>
      </c>
    </row>
    <row r="18" spans="1:5" x14ac:dyDescent="0.25">
      <c r="A18" s="2">
        <v>8</v>
      </c>
      <c r="B18" s="2"/>
      <c r="C18" s="5">
        <f>ROUND(C16+C17,0)</f>
        <v>2354913</v>
      </c>
      <c r="D18" s="5">
        <f>ROUND(D16+D17,0)</f>
        <v>692164</v>
      </c>
      <c r="E18" s="5">
        <f>ROUND(E16+E17,0)</f>
        <v>-552098</v>
      </c>
    </row>
    <row r="19" spans="1:5" x14ac:dyDescent="0.25">
      <c r="A19" s="2">
        <v>9</v>
      </c>
      <c r="B19" s="2"/>
      <c r="C19" s="5">
        <f>IF(ROUND(+C18*0.01,0)&lt;100,100,ROUND(+C18*0.01,0))</f>
        <v>23549</v>
      </c>
      <c r="D19" s="5">
        <f>IF(ROUND(+D18*0.01,0)&lt;100,100,ROUND(+D18*0.01,0))</f>
        <v>6922</v>
      </c>
      <c r="E19" s="5">
        <f>IF(ROUND(+E18*0.01,0)&lt;100,100,ROUND(+E18*0.01,0))</f>
        <v>100</v>
      </c>
    </row>
    <row r="20" spans="1:5" x14ac:dyDescent="0.25">
      <c r="A20" s="2">
        <v>10</v>
      </c>
      <c r="B20" s="2"/>
      <c r="C20" s="4">
        <v>0</v>
      </c>
      <c r="D20" s="4">
        <v>-6000</v>
      </c>
      <c r="E20" s="4">
        <v>-100</v>
      </c>
    </row>
    <row r="21" spans="1:5" x14ac:dyDescent="0.25">
      <c r="A21" s="2">
        <v>11</v>
      </c>
      <c r="B21" s="2"/>
      <c r="C21" s="4">
        <v>0</v>
      </c>
      <c r="D21" s="4">
        <v>300</v>
      </c>
      <c r="E21" s="4">
        <v>0</v>
      </c>
    </row>
    <row r="22" spans="1:5" x14ac:dyDescent="0.25">
      <c r="A22" s="2">
        <v>12</v>
      </c>
      <c r="B22" s="2"/>
      <c r="C22" s="4">
        <v>0</v>
      </c>
      <c r="D22" s="4">
        <v>150</v>
      </c>
      <c r="E22" s="4">
        <v>0</v>
      </c>
    </row>
    <row r="23" spans="1:5" x14ac:dyDescent="0.25">
      <c r="A23" s="13">
        <v>13</v>
      </c>
      <c r="B23" s="2"/>
      <c r="C23" s="5">
        <f>ROUND(SUM(C19:C22),0)</f>
        <v>23549</v>
      </c>
      <c r="D23" s="5">
        <f t="shared" ref="D23:E23" si="1">ROUND(SUM(D19:D22),0)</f>
        <v>1372</v>
      </c>
      <c r="E23" s="5">
        <f t="shared" si="1"/>
        <v>0</v>
      </c>
    </row>
    <row r="24" spans="1:5" x14ac:dyDescent="0.25">
      <c r="A24" s="2">
        <v>14</v>
      </c>
      <c r="B24" s="2"/>
      <c r="C24" s="5">
        <f>IF(C23&lt;0,C23,0)</f>
        <v>0</v>
      </c>
      <c r="D24" s="5">
        <f>IF(D23&lt;0,D23,0)</f>
        <v>0</v>
      </c>
      <c r="E24" s="5">
        <f>IF(E23&lt;0,E23,0)</f>
        <v>0</v>
      </c>
    </row>
    <row r="25" spans="1:5" x14ac:dyDescent="0.25">
      <c r="A25" s="2" t="s">
        <v>15</v>
      </c>
      <c r="B25" s="2"/>
      <c r="C25" s="4">
        <v>0</v>
      </c>
      <c r="D25" s="4">
        <v>0</v>
      </c>
      <c r="E25" s="4">
        <v>0</v>
      </c>
    </row>
    <row r="26" spans="1:5" x14ac:dyDescent="0.25">
      <c r="A26" s="2" t="s">
        <v>16</v>
      </c>
      <c r="B26" s="2"/>
      <c r="C26" s="4">
        <v>0</v>
      </c>
      <c r="D26" s="4">
        <v>0</v>
      </c>
      <c r="E26" s="4">
        <v>0</v>
      </c>
    </row>
    <row r="27" spans="1:5" x14ac:dyDescent="0.25">
      <c r="A27" s="2">
        <v>15</v>
      </c>
      <c r="B27" s="2"/>
      <c r="C27" s="5">
        <f>IF(+C23&gt;0,C23,0)</f>
        <v>23549</v>
      </c>
      <c r="D27" s="5">
        <f>IF(+D23&gt;0,D23,0)</f>
        <v>1372</v>
      </c>
      <c r="E27" s="5">
        <f>IF(+E23&gt;0,E23,0)</f>
        <v>0</v>
      </c>
    </row>
  </sheetData>
  <mergeCells count="4">
    <mergeCell ref="C7:E7"/>
    <mergeCell ref="C5:E5"/>
    <mergeCell ref="A1:F1"/>
    <mergeCell ref="A2:C2"/>
  </mergeCells>
  <hyperlinks>
    <hyperlink ref="C5" r:id="rId1" xr:uid="{DE14747A-0B71-4B01-A855-89DFCAEF5F0E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7902-40D3-44C0-8AF6-4580B025EEBC}">
  <dimension ref="A1:F27"/>
  <sheetViews>
    <sheetView workbookViewId="0">
      <selection activeCell="C15" sqref="C15"/>
    </sheetView>
  </sheetViews>
  <sheetFormatPr defaultRowHeight="15" x14ac:dyDescent="0.25"/>
  <cols>
    <col min="2" max="2" width="24.85546875" bestFit="1" customWidth="1"/>
    <col min="3" max="3" width="15.28515625" bestFit="1" customWidth="1"/>
    <col min="4" max="4" width="18" bestFit="1" customWidth="1"/>
    <col min="5" max="5" width="15" bestFit="1" customWidth="1"/>
    <col min="6" max="6" width="165.28515625" bestFit="1" customWidth="1"/>
  </cols>
  <sheetData>
    <row r="1" spans="1:6" x14ac:dyDescent="0.25">
      <c r="A1" s="10" t="s">
        <v>21</v>
      </c>
      <c r="B1" s="10"/>
      <c r="C1" s="10"/>
      <c r="D1" s="10"/>
      <c r="E1" s="10"/>
      <c r="F1" s="10"/>
    </row>
    <row r="2" spans="1:6" x14ac:dyDescent="0.25">
      <c r="A2" s="10" t="s">
        <v>22</v>
      </c>
      <c r="B2" s="10"/>
      <c r="C2" s="10"/>
    </row>
    <row r="3" spans="1:6" x14ac:dyDescent="0.25">
      <c r="A3" s="10" t="s">
        <v>0</v>
      </c>
      <c r="B3" s="10"/>
    </row>
    <row r="4" spans="1:6" x14ac:dyDescent="0.25">
      <c r="A4" s="11" t="s">
        <v>8</v>
      </c>
      <c r="B4" s="11"/>
      <c r="C4" s="11"/>
      <c r="D4" s="11"/>
    </row>
    <row r="5" spans="1:6" x14ac:dyDescent="0.25">
      <c r="A5" s="11" t="s">
        <v>6</v>
      </c>
      <c r="B5" s="11"/>
      <c r="C5" s="9" t="s">
        <v>7</v>
      </c>
      <c r="D5" s="9"/>
      <c r="E5" s="9"/>
    </row>
    <row r="7" spans="1:6" x14ac:dyDescent="0.25">
      <c r="C7" s="12" t="s">
        <v>22</v>
      </c>
      <c r="D7" s="12"/>
      <c r="E7" s="12"/>
    </row>
    <row r="8" spans="1:6" x14ac:dyDescent="0.25">
      <c r="A8" s="8" t="s">
        <v>1</v>
      </c>
      <c r="B8" s="8"/>
      <c r="C8" s="8" t="s">
        <v>2</v>
      </c>
      <c r="D8" s="8" t="s">
        <v>3</v>
      </c>
      <c r="E8" s="8" t="s">
        <v>4</v>
      </c>
      <c r="F8" s="8" t="s">
        <v>9</v>
      </c>
    </row>
    <row r="9" spans="1:6" x14ac:dyDescent="0.25">
      <c r="A9" s="2">
        <v>1</v>
      </c>
      <c r="B9" s="2"/>
      <c r="C9" s="4">
        <v>2234445</v>
      </c>
      <c r="D9" s="4">
        <v>685442</v>
      </c>
      <c r="E9" s="4">
        <v>-892441</v>
      </c>
    </row>
    <row r="10" spans="1:6" x14ac:dyDescent="0.25">
      <c r="A10" s="2">
        <v>2</v>
      </c>
      <c r="B10" s="2"/>
      <c r="C10" s="4">
        <v>2510</v>
      </c>
      <c r="D10" s="4">
        <v>0</v>
      </c>
      <c r="E10" s="4">
        <v>6423</v>
      </c>
    </row>
    <row r="11" spans="1:6" x14ac:dyDescent="0.25">
      <c r="A11" s="2">
        <v>3</v>
      </c>
      <c r="B11" s="2"/>
      <c r="C11" s="4">
        <v>0</v>
      </c>
      <c r="D11" s="4">
        <v>6722</v>
      </c>
      <c r="E11" s="4">
        <v>-11700</v>
      </c>
    </row>
    <row r="12" spans="1:6" x14ac:dyDescent="0.25">
      <c r="A12" s="2">
        <v>4</v>
      </c>
      <c r="B12" s="2"/>
      <c r="C12" s="5">
        <f>SUM(C9:C11)</f>
        <v>2236955</v>
      </c>
      <c r="D12" s="5">
        <f>SUM(D9:D11)</f>
        <v>692164</v>
      </c>
      <c r="E12" s="5">
        <f>SUM(E9:E11)</f>
        <v>-897718</v>
      </c>
    </row>
    <row r="13" spans="1:6" x14ac:dyDescent="0.25">
      <c r="A13" s="2" t="s">
        <v>12</v>
      </c>
      <c r="B13" s="2"/>
      <c r="C13" s="4">
        <v>6144000</v>
      </c>
      <c r="D13" s="4">
        <v>6300000</v>
      </c>
      <c r="E13" s="4">
        <v>3270023</v>
      </c>
    </row>
    <row r="14" spans="1:6" x14ac:dyDescent="0.25">
      <c r="A14" s="2" t="s">
        <v>13</v>
      </c>
      <c r="B14" s="2"/>
      <c r="C14" s="4">
        <v>7501566</v>
      </c>
      <c r="D14" s="4">
        <v>6300000</v>
      </c>
      <c r="E14" s="4">
        <v>5317100</v>
      </c>
    </row>
    <row r="15" spans="1:6" x14ac:dyDescent="0.25">
      <c r="A15" s="2" t="s">
        <v>14</v>
      </c>
      <c r="B15" s="2"/>
      <c r="C15" s="6">
        <f>+C13/C14</f>
        <v>0.81902898674756708</v>
      </c>
      <c r="D15" s="6">
        <f t="shared" ref="D15:E15" si="0">+D13/D14</f>
        <v>1</v>
      </c>
      <c r="E15" s="6">
        <f t="shared" si="0"/>
        <v>0.61500122247089584</v>
      </c>
    </row>
    <row r="16" spans="1:6" x14ac:dyDescent="0.25">
      <c r="A16" s="2">
        <v>6</v>
      </c>
      <c r="B16" s="2"/>
      <c r="C16" s="5">
        <f>ROUND(+C15*C12,0)</f>
        <v>1832131</v>
      </c>
      <c r="D16" s="5">
        <f>ROUND(+D15*D12,0)</f>
        <v>692164</v>
      </c>
      <c r="E16" s="5">
        <f>ROUND(+E15*E12,0)</f>
        <v>-552098</v>
      </c>
    </row>
    <row r="17" spans="1:5" x14ac:dyDescent="0.25">
      <c r="A17" s="2">
        <v>7</v>
      </c>
      <c r="B17" s="2"/>
      <c r="C17" s="4">
        <v>0</v>
      </c>
      <c r="D17" s="4">
        <v>0</v>
      </c>
      <c r="E17" s="4">
        <v>0</v>
      </c>
    </row>
    <row r="18" spans="1:5" x14ac:dyDescent="0.25">
      <c r="A18" s="2">
        <v>8</v>
      </c>
      <c r="B18" s="2"/>
      <c r="C18" s="5">
        <f>ROUND(C16+C17,0)</f>
        <v>1832131</v>
      </c>
      <c r="D18" s="5">
        <f>ROUND(D16+D17,0)</f>
        <v>692164</v>
      </c>
      <c r="E18" s="5">
        <f>ROUND(E16+E17,0)</f>
        <v>-552098</v>
      </c>
    </row>
    <row r="19" spans="1:5" x14ac:dyDescent="0.25">
      <c r="A19" s="2">
        <v>9</v>
      </c>
      <c r="B19" s="2"/>
      <c r="C19" s="5">
        <f>IF(ROUND(+C18*0.01,0)&lt;100,100,ROUND(+C18*0.01,0))</f>
        <v>18321</v>
      </c>
      <c r="D19" s="5">
        <f>IF(ROUND(+D18*0.01,0)&lt;100,100,ROUND(+D18*0.01,0))</f>
        <v>6922</v>
      </c>
      <c r="E19" s="5">
        <f>IF(ROUND(+E18*0.01,0)&lt;100,100,ROUND(+E18*0.01,0))</f>
        <v>100</v>
      </c>
    </row>
    <row r="20" spans="1:5" x14ac:dyDescent="0.25">
      <c r="A20" s="2">
        <v>10</v>
      </c>
      <c r="B20" s="2"/>
      <c r="C20" s="4">
        <v>0</v>
      </c>
      <c r="D20" s="4">
        <v>-6000</v>
      </c>
      <c r="E20" s="4">
        <v>-100</v>
      </c>
    </row>
    <row r="21" spans="1:5" x14ac:dyDescent="0.25">
      <c r="A21" s="2">
        <v>11</v>
      </c>
      <c r="B21" s="2"/>
      <c r="C21" s="4">
        <v>0</v>
      </c>
      <c r="D21" s="4">
        <v>300</v>
      </c>
      <c r="E21" s="4">
        <v>0</v>
      </c>
    </row>
    <row r="22" spans="1:5" x14ac:dyDescent="0.25">
      <c r="A22" s="2">
        <v>12</v>
      </c>
      <c r="B22" s="2"/>
      <c r="C22" s="4">
        <v>0</v>
      </c>
      <c r="D22" s="4">
        <v>150</v>
      </c>
      <c r="E22" s="4">
        <v>0</v>
      </c>
    </row>
    <row r="23" spans="1:5" x14ac:dyDescent="0.25">
      <c r="A23" s="13">
        <v>13</v>
      </c>
      <c r="B23" s="2"/>
      <c r="C23" s="5">
        <f>ROUND(SUM(C19:C22),0)</f>
        <v>18321</v>
      </c>
      <c r="D23" s="5">
        <f t="shared" ref="D23:E23" si="1">ROUND(SUM(D19:D22),0)</f>
        <v>1372</v>
      </c>
      <c r="E23" s="5">
        <f t="shared" si="1"/>
        <v>0</v>
      </c>
    </row>
    <row r="24" spans="1:5" x14ac:dyDescent="0.25">
      <c r="A24" s="2">
        <v>14</v>
      </c>
      <c r="B24" s="2"/>
      <c r="C24" s="5">
        <f>IF(C23&lt;0,C23,0)</f>
        <v>0</v>
      </c>
      <c r="D24" s="5">
        <f>IF(D23&lt;0,D23,0)</f>
        <v>0</v>
      </c>
      <c r="E24" s="5">
        <f>IF(E23&lt;0,E23,0)</f>
        <v>0</v>
      </c>
    </row>
    <row r="25" spans="1:5" x14ac:dyDescent="0.25">
      <c r="A25" s="2" t="s">
        <v>15</v>
      </c>
      <c r="B25" s="2"/>
      <c r="C25" s="4">
        <v>0</v>
      </c>
      <c r="D25" s="4">
        <v>0</v>
      </c>
      <c r="E25" s="4">
        <v>0</v>
      </c>
    </row>
    <row r="26" spans="1:5" x14ac:dyDescent="0.25">
      <c r="A26" s="2" t="s">
        <v>16</v>
      </c>
      <c r="B26" s="2"/>
      <c r="C26" s="4">
        <v>0</v>
      </c>
      <c r="D26" s="4">
        <v>0</v>
      </c>
      <c r="E26" s="4">
        <v>0</v>
      </c>
    </row>
    <row r="27" spans="1:5" x14ac:dyDescent="0.25">
      <c r="A27" s="2">
        <v>15</v>
      </c>
      <c r="B27" s="2"/>
      <c r="C27" s="5">
        <f>IF(+C23&gt;0,C23,0)</f>
        <v>18321</v>
      </c>
      <c r="D27" s="5">
        <f>IF(+D23&gt;0,D23,0)</f>
        <v>1372</v>
      </c>
      <c r="E27" s="5">
        <f>IF(+E23&gt;0,E23,0)</f>
        <v>0</v>
      </c>
    </row>
  </sheetData>
  <mergeCells count="7">
    <mergeCell ref="C5:E5"/>
    <mergeCell ref="C7:E7"/>
    <mergeCell ref="A2:C2"/>
    <mergeCell ref="A3:B3"/>
    <mergeCell ref="A4:D4"/>
    <mergeCell ref="A5:B5"/>
    <mergeCell ref="A1:F1"/>
  </mergeCells>
  <hyperlinks>
    <hyperlink ref="C5" r:id="rId1" xr:uid="{BE865B71-7D2C-4181-B183-1F66322D41F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METBIT-20</vt:lpstr>
      <vt:lpstr>METBIT-20S</vt:lpstr>
      <vt:lpstr>METBIT-65</vt:lpstr>
      <vt:lpstr>METBIT-41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Thorup, Matthew</dc:creator>
  <cp:lastModifiedBy>Adams-Muir, Shelley</cp:lastModifiedBy>
  <dcterms:created xsi:type="dcterms:W3CDTF">2020-11-02T15:41:15Z</dcterms:created>
  <dcterms:modified xsi:type="dcterms:W3CDTF">2021-09-21T19:10:28Z</dcterms:modified>
</cp:coreProperties>
</file>