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howInkAnnotation="0" codeName="ThisWorkbook" defaultThemeVersion="124226"/>
  <mc:AlternateContent xmlns:mc="http://schemas.openxmlformats.org/markup-compatibility/2006">
    <mc:Choice Requires="x15">
      <x15ac:absPath xmlns:x15ac="http://schemas.microsoft.com/office/spreadsheetml/2010/11/ac" url="https://portlandoregongov-my.sharepoint.com/personal/michelle_helm_portlandoregon_gov/Documents/TrackITs and website uploads (temp)/05.24/"/>
    </mc:Choice>
  </mc:AlternateContent>
  <xr:revisionPtr revIDLastSave="0" documentId="13_ncr:1_{BE849708-0D62-46E7-9F79-8EEB55E95AE4}" xr6:coauthVersionLast="46" xr6:coauthVersionMax="46" xr10:uidLastSave="{00000000-0000-0000-0000-000000000000}"/>
  <workbookProtection workbookAlgorithmName="SHA-512" workbookHashValue="6gL7U8+GxQV7ayMOQL+Tw7Y4NhRBlHVKVbjXeHbi6Zf/OP8XubJukWKgn1xaVDbbFNwGUNkhDUMco08sjzkSnw==" workbookSaltValue="MCEcF6VDb0f6gcjLKST8uQ==" workbookSpinCount="100000" lockStructure="1"/>
  <bookViews>
    <workbookView xWindow="1665" yWindow="750" windowWidth="24795" windowHeight="19170" tabRatio="632" xr2:uid="{00000000-000D-0000-FFFF-FFFF00000000}"/>
  </bookViews>
  <sheets>
    <sheet name="Instructions" sheetId="1" r:id="rId1"/>
    <sheet name="Summary" sheetId="20" r:id="rId2"/>
    <sheet name="Developer Fee" sheetId="36" r:id="rId3"/>
    <sheet name="Bonds" sheetId="37" r:id="rId4"/>
    <sheet name="Sources" sheetId="21" r:id="rId5"/>
    <sheet name="Uses of Funds" sheetId="3" r:id="rId6"/>
    <sheet name="Bond Cert" sheetId="39" r:id="rId7"/>
    <sheet name="Cash Flow" sheetId="40" r:id="rId8"/>
    <sheet name="Income" sheetId="6" r:id="rId9"/>
    <sheet name="Developer Assumptions Income" sheetId="43" r:id="rId10"/>
    <sheet name="IncomewithOAHTC" sheetId="30" r:id="rId11"/>
    <sheet name="Expenses" sheetId="8" r:id="rId12"/>
    <sheet name="Developer Expense Assumptions" sheetId="44" r:id="rId13"/>
    <sheet name="LIHTC Calc (site Entry)" sheetId="33" r:id="rId14"/>
    <sheet name="SD_Dropdowns" sheetId="46" state="veryHidden" r:id="rId15"/>
    <sheet name="LIHTC Calc (summary)" sheetId="18" r:id="rId16"/>
    <sheet name="Prolink" sheetId="45" state="hidden" r:id="rId17"/>
    <sheet name="OAHTC Calculation" sheetId="9" r:id="rId18"/>
    <sheet name="OAHTC_Amortization" sheetId="11" r:id="rId19"/>
    <sheet name="30YrReplace" sheetId="32" r:id="rId20"/>
    <sheet name="Utility Allowance" sheetId="14" r:id="rId21"/>
    <sheet name="Final Application Certification" sheetId="41" r:id="rId22"/>
    <sheet name="Comm Income" sheetId="15" r:id="rId23"/>
    <sheet name="CommExpenses" sheetId="17" r:id="rId24"/>
    <sheet name="LIHTCRents 20" sheetId="7" r:id="rId25"/>
    <sheet name="LIHTCIncomes 20" sheetId="27" r:id="rId26"/>
    <sheet name="ESRI_MAPINFO_SHEET" sheetId="42" state="veryHidden" r:id="rId27"/>
  </sheets>
  <externalReferences>
    <externalReference r:id="rId28"/>
    <externalReference r:id="rId29"/>
  </externalReferences>
  <definedNames>
    <definedName name="Last_Row" localSheetId="6">IF('Bond Cert'!Values_Entered,Header_Row+'Bond Cert'!Number_of_Payments,Header_Row)</definedName>
    <definedName name="Last_Row" localSheetId="7">IF('Cash Flow'!Values_Entered,Header_Row+'Cash Flow'!Number_of_Payments,Header_Row)</definedName>
    <definedName name="Last_Row" localSheetId="23">IF(CommExpenses!Values_Entered,Header_Row+CommExpenses!Number_of_Payments,Header_Row)</definedName>
    <definedName name="Last_Row" localSheetId="11">IF(Expenses!Values_Entered,Header_Row+Expenses!Number_of_Payments,Header_Row)</definedName>
    <definedName name="Last_Row" localSheetId="10">IF(IncomewithOAHTC!Values_Entered,Header_Row+IncomewithOAHTC!Number_of_Payments,Header_Row)</definedName>
    <definedName name="Last_Row" localSheetId="13">IF('LIHTC Calc (site Entry)'!Values_Entered,Header_Row+'LIHTC Calc (site Entry)'!Number_of_Payments,Header_Row)</definedName>
    <definedName name="Last_Row" localSheetId="25">IF('LIHTCIncomes 20'!Values_Entered,Header_Row+'LIHTCIncomes 20'!Number_of_Payments,Header_Row)</definedName>
    <definedName name="Last_Row" localSheetId="4">IF(Sources!Values_Entered,Header_Row+Sources!Number_of_Payments,Header_Row)</definedName>
    <definedName name="Last_Row" localSheetId="1">IF(Summary!Values_Entered,Header_Row+Summary!Number_of_Payments,Header_Row)</definedName>
    <definedName name="Last_Row">IF(Values_Entered,Header_Row+Number_of_Payments,Header_Row)</definedName>
    <definedName name="Number_of_Payments" localSheetId="6">MATCH(0.01,End_Bal,-1)+1</definedName>
    <definedName name="Number_of_Payments" localSheetId="7">MATCH(0.01,End_Bal,-1)+1</definedName>
    <definedName name="Number_of_Payments" localSheetId="23">MATCH(0.01,End_Bal,-1)+1</definedName>
    <definedName name="Number_of_Payments" localSheetId="11">MATCH(0.01,End_Bal,-1)+1</definedName>
    <definedName name="Number_of_Payments" localSheetId="10">MATCH(0.01,End_Bal,-1)+1</definedName>
    <definedName name="Number_of_Payments" localSheetId="13">MATCH(0.01,End_Bal,-1)+1</definedName>
    <definedName name="Number_of_Payments" localSheetId="25">MATCH(0.01,End_Bal,-1)+1</definedName>
    <definedName name="Number_of_Payments" localSheetId="4">MATCH(0.01,End_Bal,-1)+1</definedName>
    <definedName name="Number_of_Payments" localSheetId="1">MATCH(0.01,End_Bal,-1)+1</definedName>
    <definedName name="Number_of_Payments">MATCH(0.01,End_Bal,-1)+1</definedName>
    <definedName name="OLE_LINK2" localSheetId="21">'Final Application Certification'!$A$20</definedName>
    <definedName name="Payment_Date" localSheetId="6">DATE(YEAR(Loan_Start),MONTH(Loan_Start)+Payment_Number,DAY(Loan_Start))</definedName>
    <definedName name="Payment_Date" localSheetId="7">DATE(YEAR(Loan_Start),MONTH(Loan_Start)+Payment_Number,DAY(Loan_Start))</definedName>
    <definedName name="Payment_Date" localSheetId="23">DATE(YEAR(Loan_Start),MONTH(Loan_Start)+Payment_Number,DAY(Loan_Start))</definedName>
    <definedName name="Payment_Date" localSheetId="10">DATE(YEAR(Loan_Start),MONTH(Loan_Start)+Payment_Number,DAY(Loan_Start))</definedName>
    <definedName name="Payment_Date" localSheetId="13">DATE(YEAR(Loan_Start),MONTH(Loan_Start)+Payment_Number,DAY(Loan_Start))</definedName>
    <definedName name="Payment_Date" localSheetId="25">DATE(YEAR(Loan_Start),MONTH(Loan_Start)+Payment_Number,DAY(Loan_Start))</definedName>
    <definedName name="Payment_Date" localSheetId="4">DATE(YEAR(Loan_Start),MONTH(Loan_Start)+Payment_Number,DAY(Loan_Start))</definedName>
    <definedName name="Payment_Date" localSheetId="1">DATE(YEAR(Loan_Start),MONTH(Loan_Start)+Payment_Number,DAY(Loan_Start))</definedName>
    <definedName name="Payment_Date">DATE(YEAR(Loan_Start),MONTH(Loan_Start)+Payment_Number,DAY(Loan_Start))</definedName>
    <definedName name="_xlnm.Print_Area" localSheetId="3">Bonds!$A$1:$H$34</definedName>
    <definedName name="_xlnm.Print_Area" localSheetId="22">'Comm Income'!$A$1:$AG$20</definedName>
    <definedName name="_xlnm.Print_Area" localSheetId="23">CommExpenses!$A$1:$AG$63</definedName>
    <definedName name="_xlnm.Print_Area" localSheetId="2">'Developer Fee'!$A$1:$G$40</definedName>
    <definedName name="_xlnm.Print_Area" localSheetId="11">Expenses!$A$1:$AH$139</definedName>
    <definedName name="_xlnm.Print_Area" localSheetId="8">Income!$A$1:$AS$83</definedName>
    <definedName name="_xlnm.Print_Area" localSheetId="10">IncomewithOAHTC!$A$1:$AS$83</definedName>
    <definedName name="_xlnm.Print_Area" localSheetId="0">Instructions!$A$1:$B$40</definedName>
    <definedName name="_xlnm.Print_Area" localSheetId="13">'LIHTC Calc (site Entry)'!$A$1:$K$51,'LIHTC Calc (site Entry)'!$M$1:$W$51,'LIHTC Calc (site Entry)'!$Y$1:$AI$51,'LIHTC Calc (site Entry)'!$AK$1:$AU$51,'LIHTC Calc (site Entry)'!$AW$1:$BG$51,'LIHTC Calc (site Entry)'!$BI$1:$BS$51</definedName>
    <definedName name="_xlnm.Print_Area" localSheetId="15">'LIHTC Calc (summary)'!$A$1:$K$59</definedName>
    <definedName name="_xlnm.Print_Area" localSheetId="24">'LIHTCRents 20'!$B$19:$AW$54</definedName>
    <definedName name="_xlnm.Print_Area" localSheetId="17">'OAHTC Calculation'!$A$1:$I$46</definedName>
    <definedName name="_xlnm.Print_Area" localSheetId="4">Sources!$A$1:$G$57</definedName>
    <definedName name="_xlnm.Print_Area" localSheetId="1">Summary!$A$1:$I$112</definedName>
    <definedName name="_xlnm.Print_Area" localSheetId="5">'Uses of Funds'!$A$1:$Y$175</definedName>
    <definedName name="_xlnm.Print_Area" localSheetId="20">'Utility Allowance'!$A$1:$I$27</definedName>
    <definedName name="_xlnm.Print_Titles" localSheetId="19">'30YrReplace'!$4:$9</definedName>
    <definedName name="_xlnm.Print_Titles" localSheetId="23">CommExpenses!$A:$C,CommExpenses!$1:$6</definedName>
    <definedName name="_xlnm.Print_Titles" localSheetId="11">Expenses!$A:$C</definedName>
    <definedName name="_xlnm.Print_Titles" localSheetId="8">Income!$A:$H,Income!$1:$15</definedName>
    <definedName name="_xlnm.Print_Titles" localSheetId="10">IncomewithOAHTC!$A:$H,IncomewithOAHTC!$1:$15</definedName>
    <definedName name="_xlnm.Print_Titles" localSheetId="24">'LIHTCRents 20'!$A:$A,'LIHTCRents 20'!$16:$18</definedName>
    <definedName name="_xlnm.Print_Titles" localSheetId="1">Summary!$3:$4</definedName>
    <definedName name="_xlnm.Print_Titles" localSheetId="5">'Uses of Funds'!$1:$3</definedName>
    <definedName name="Rents" localSheetId="23">'[1]LIHTCRents 13'!$A$19:$AP$54</definedName>
    <definedName name="Rents" localSheetId="11">'[1]LIHTCRents 13'!$A$19:$AP$54</definedName>
    <definedName name="Rents">'LIHTCRents 20'!$A$19:$AP$54</definedName>
    <definedName name="Sched_Pay">'[1]OAHTC Amortization'!$D$18:$D$497</definedName>
    <definedName name="Scheduled_Extra_Payments">'[1]OAHTC Amortization'!$D$10</definedName>
    <definedName name="Scheduled_Monthly_Payment">'[1]OAHTC Amortization'!$J$5</definedName>
    <definedName name="SD_81x1_100_S_0" localSheetId="16" hidden="1">Prolink!$B$34</definedName>
    <definedName name="SD_81x1_101_S_0" localSheetId="16" hidden="1">Prolink!$D$34</definedName>
    <definedName name="SD_81x1_102_S_0" localSheetId="16" hidden="1">Prolink!$B$28</definedName>
    <definedName name="SD_81x1_103_S_0" localSheetId="16" hidden="1">Prolink!$D$28</definedName>
    <definedName name="SD_81x1_104_S_0" localSheetId="16" hidden="1">Prolink!$B$43</definedName>
    <definedName name="SD_81x1_105_S_0" localSheetId="16" hidden="1">Prolink!$D$43</definedName>
    <definedName name="SD_81x1_106_S_0" localSheetId="16" hidden="1">Prolink!$B$41</definedName>
    <definedName name="SD_81x1_107_S_0" localSheetId="16" hidden="1">Prolink!$D$41</definedName>
    <definedName name="SD_81x1_12_S_0" localSheetId="16" hidden="1">Prolink!$B$11</definedName>
    <definedName name="SD_81x1_120_S_0" localSheetId="16" hidden="1">Prolink!$B$37</definedName>
    <definedName name="SD_81x1_121_S_0" localSheetId="16" hidden="1">Prolink!$B$40</definedName>
    <definedName name="SD_81x1_122_S_0" localSheetId="16" hidden="1">Prolink!$B$23</definedName>
    <definedName name="SD_81x1_123_S_0" localSheetId="16" hidden="1">Prolink!$B$48</definedName>
    <definedName name="SD_81x1_128_S_0" localSheetId="16" hidden="1">Prolink!$B$22</definedName>
    <definedName name="SD_81x1_129_S_0" localSheetId="16" hidden="1">Prolink!$B$19</definedName>
    <definedName name="SD_81x1_130_S_0" localSheetId="16" hidden="1">Prolink!$B$39</definedName>
    <definedName name="SD_81x1_133_S_0" localSheetId="16" hidden="1">Prolink!$B$47</definedName>
    <definedName name="SD_81x1_135_S_0" localSheetId="16" hidden="1">Prolink!$B$42</definedName>
    <definedName name="SD_81x1_136_S_0" localSheetId="16" hidden="1">Prolink!$B$26</definedName>
    <definedName name="SD_81x1_17_S_0" localSheetId="16" hidden="1">Prolink!$B$8</definedName>
    <definedName name="SD_81x1_208_S_0" localSheetId="16" hidden="1">Prolink!$B$12</definedName>
    <definedName name="SD_81x1_26_S_0" localSheetId="16" hidden="1">Prolink!$B$13</definedName>
    <definedName name="SD_81x1_31_S_0" localSheetId="16" hidden="1">Prolink!$B$6</definedName>
    <definedName name="SD_81x1_33_S_0" localSheetId="16" hidden="1">Prolink!$B$16</definedName>
    <definedName name="SD_81x1_34_S_0" localSheetId="16" hidden="1">Prolink!$D$16</definedName>
    <definedName name="SD_81x1_43_S_0" localSheetId="16" hidden="1">Prolink!$B$14</definedName>
    <definedName name="SD_81x1_44_S_0" localSheetId="16" hidden="1">Prolink!$B$10</definedName>
    <definedName name="SD_81x1_47_S_0" localSheetId="16" hidden="1">Prolink!$B$15</definedName>
    <definedName name="SD_81x1_55_S_0" localSheetId="16" hidden="1">Prolink!$B$7</definedName>
    <definedName name="SD_81x1_60_S_0" localSheetId="16" hidden="1">Prolink!$B$9</definedName>
    <definedName name="SD_81x1_65_S_0" localSheetId="16" hidden="1">Prolink!$B$5</definedName>
    <definedName name="SD_81x1_66_S_0" localSheetId="16" hidden="1">Prolink!$B$33</definedName>
    <definedName name="SD_81x1_70_S_0" localSheetId="16" hidden="1">Prolink!$B$18</definedName>
    <definedName name="SD_81x1_71_S_0" localSheetId="16" hidden="1">Prolink!$B$32</definedName>
    <definedName name="SD_81x1_72_S_0" localSheetId="16" hidden="1">Prolink!$B$44</definedName>
    <definedName name="SD_81x1_73_S_0" localSheetId="16" hidden="1">Prolink!$B$27</definedName>
    <definedName name="SD_81x1_74_S_0" localSheetId="16" hidden="1">Prolink!$B$35</definedName>
    <definedName name="SD_81x1_75_S_0" localSheetId="16" hidden="1">Prolink!$B$45</definedName>
    <definedName name="SD_81x1_76_S_0" localSheetId="16" hidden="1">Prolink!$B$29</definedName>
    <definedName name="SD_81x1_77_S_0" localSheetId="16" hidden="1">Prolink!$B$30</definedName>
    <definedName name="SD_81x1_80_S_0" localSheetId="16" hidden="1">Prolink!$B$21</definedName>
    <definedName name="SD_81x1_86_S_0" localSheetId="16" hidden="1">Prolink!$B$25</definedName>
    <definedName name="SD_81x1_89_S_0" localSheetId="16" hidden="1">Prolink!$B$4</definedName>
    <definedName name="SD_81x1_90_S_0" localSheetId="16" hidden="1">Prolink!$B$31</definedName>
    <definedName name="SD_81x1_91_S_0" localSheetId="16" hidden="1">Prolink!$B$36</definedName>
    <definedName name="SD_81x1_93_S_0" localSheetId="16" hidden="1">Prolink!$B$20</definedName>
    <definedName name="SD_81x1_94_S_0" localSheetId="16" hidden="1">Prolink!$B$24</definedName>
    <definedName name="SD_81x1_96_S_0" localSheetId="16" hidden="1">Prolink!$B$46</definedName>
    <definedName name="SD_81x1_97_S_0" localSheetId="16" hidden="1">Prolink!$B$38</definedName>
    <definedName name="Total_Pay">'[1]OAHTC Amortization'!$F$18:$F$497</definedName>
    <definedName name="Values_Entered" localSheetId="6">IF(Loan_Amount*Interest_Rate*Loan_Years*Loan_Start&gt;0,1,0)</definedName>
    <definedName name="Values_Entered" localSheetId="7">IF(Loan_Amount*Interest_Rate*Loan_Years*Loan_Start&gt;0,1,0)</definedName>
    <definedName name="Values_Entered" localSheetId="23">IF(Loan_Amount*Interest_Rate*Loan_Years*Loan_Start&gt;0,1,0)</definedName>
    <definedName name="Values_Entered" localSheetId="11">IF(Loan_Amount*Interest_Rate*Loan_Years*Loan_Start&gt;0,1,0)</definedName>
    <definedName name="Values_Entered" localSheetId="10">IF(Loan_Amount*Interest_Rate*Loan_Years*Loan_Start&gt;0,1,0)</definedName>
    <definedName name="Values_Entered" localSheetId="13">IF(Loan_Amount*Interest_Rate*Loan_Years*Loan_Start&gt;0,1,0)</definedName>
    <definedName name="Values_Entered" localSheetId="25">IF(Loan_Amount*Interest_Rate*Loan_Years*Loan_Start&gt;0,1,0)</definedName>
    <definedName name="Values_Entered" localSheetId="4">IF(Loan_Amount*Interest_Rate*Loan_Years*Loan_Start&gt;0,1,0)</definedName>
    <definedName name="Values_Entered" localSheetId="1">IF(Loan_Amount*Interest_Rate*Loan_Years*Loan_Start&gt;0,1,0)</definedName>
    <definedName name="Values_Entered">IF(Loan_Amount*Interest_Rate*Loan_Years*Loan_Start&gt;0,1,0)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43" l="1"/>
  <c r="C28" i="43" s="1"/>
  <c r="C123" i="43"/>
  <c r="C121" i="43"/>
  <c r="C120" i="43"/>
  <c r="C119" i="43"/>
  <c r="C118" i="43"/>
  <c r="C116" i="43"/>
  <c r="C113" i="43"/>
  <c r="C112" i="43"/>
  <c r="C111" i="43"/>
  <c r="C110" i="43"/>
  <c r="C109" i="43"/>
  <c r="C108" i="43"/>
  <c r="C107" i="43"/>
  <c r="C106" i="43"/>
  <c r="C105" i="43"/>
  <c r="A113" i="43"/>
  <c r="A112" i="43"/>
  <c r="A111" i="43"/>
  <c r="A110" i="43"/>
  <c r="A109" i="43"/>
  <c r="A108" i="43"/>
  <c r="A107" i="43"/>
  <c r="A106" i="43"/>
  <c r="A105" i="43"/>
  <c r="C104" i="43"/>
  <c r="C102" i="43"/>
  <c r="C103" i="43"/>
  <c r="A104" i="43"/>
  <c r="A103" i="43"/>
  <c r="A102" i="43"/>
  <c r="D101" i="43"/>
  <c r="C101" i="43"/>
  <c r="C100" i="43"/>
  <c r="C81" i="43"/>
  <c r="C80" i="43"/>
  <c r="C79" i="43"/>
  <c r="C61" i="43"/>
  <c r="C60" i="43"/>
  <c r="C59" i="43"/>
  <c r="C58" i="43"/>
  <c r="C55" i="43"/>
  <c r="C54" i="43" s="1"/>
  <c r="C53" i="43"/>
  <c r="C52" i="43"/>
  <c r="C51" i="43"/>
  <c r="C50" i="43"/>
  <c r="C39" i="43"/>
  <c r="C38" i="43"/>
  <c r="C37" i="43"/>
  <c r="C36" i="43"/>
  <c r="C35" i="43"/>
  <c r="C34" i="43"/>
  <c r="C33" i="43"/>
  <c r="D39" i="43"/>
  <c r="D38" i="43"/>
  <c r="D37" i="43"/>
  <c r="D36" i="43"/>
  <c r="D35" i="43"/>
  <c r="D34" i="43"/>
  <c r="D33" i="43"/>
  <c r="D23" i="43"/>
  <c r="C20" i="43"/>
  <c r="C19" i="43"/>
  <c r="C18" i="43"/>
  <c r="C17" i="43"/>
  <c r="C10" i="43"/>
  <c r="C9" i="43"/>
  <c r="C8" i="43"/>
  <c r="C3" i="43"/>
  <c r="C43" i="43" l="1"/>
  <c r="C27" i="43"/>
  <c r="M44" i="7"/>
  <c r="L44" i="7"/>
  <c r="K44" i="7"/>
  <c r="J44" i="7"/>
  <c r="I44" i="7"/>
  <c r="H44" i="7"/>
  <c r="C40" i="43"/>
  <c r="F38" i="44" l="1"/>
  <c r="E38" i="44"/>
  <c r="D38" i="44"/>
  <c r="C38" i="44"/>
  <c r="B38" i="44"/>
  <c r="F26" i="44"/>
  <c r="F25" i="44"/>
  <c r="F24" i="44"/>
  <c r="F23" i="44"/>
  <c r="F22" i="44"/>
  <c r="F27" i="44" s="1"/>
  <c r="F21" i="44"/>
  <c r="F20" i="44"/>
  <c r="B16" i="44"/>
  <c r="F15" i="44"/>
  <c r="F14" i="44"/>
  <c r="F13" i="44"/>
  <c r="F12" i="44"/>
  <c r="F11" i="44"/>
  <c r="F10" i="44"/>
  <c r="F9" i="44"/>
  <c r="F16" i="44" s="1"/>
  <c r="B3" i="44"/>
  <c r="B2" i="44"/>
  <c r="C127" i="43"/>
  <c r="C15" i="43"/>
  <c r="C62" i="43"/>
  <c r="C44" i="43"/>
  <c r="C29" i="43"/>
  <c r="C11" i="43"/>
  <c r="C115" i="43" l="1"/>
  <c r="C56" i="43"/>
  <c r="C65" i="43" s="1"/>
  <c r="C82" i="43"/>
  <c r="C69" i="43" s="1"/>
  <c r="C14" i="43"/>
  <c r="C63" i="43"/>
  <c r="C129" i="43"/>
  <c r="C42" i="43"/>
  <c r="C12" i="43"/>
  <c r="C68" i="43"/>
  <c r="C64" i="43"/>
  <c r="C83" i="43"/>
  <c r="C122" i="43"/>
  <c r="F28" i="44"/>
  <c r="C13" i="43"/>
  <c r="C66" i="43" l="1"/>
  <c r="C70" i="43"/>
  <c r="C67" i="43"/>
  <c r="I11" i="27"/>
  <c r="H11" i="27"/>
  <c r="G11" i="27"/>
  <c r="F11" i="27"/>
  <c r="E11" i="27"/>
  <c r="D11" i="27"/>
  <c r="C11" i="27"/>
  <c r="B11" i="27"/>
  <c r="D27" i="8" l="1"/>
  <c r="E67" i="8" s="1"/>
  <c r="F67" i="8" l="1"/>
  <c r="G67" i="8" s="1"/>
  <c r="H67" i="8" s="1"/>
  <c r="I67" i="8" s="1"/>
  <c r="J67" i="8" s="1"/>
  <c r="K67" i="8" s="1"/>
  <c r="L67" i="8" s="1"/>
  <c r="M67" i="8" s="1"/>
  <c r="N67" i="8" s="1"/>
  <c r="O67" i="8" s="1"/>
  <c r="P67" i="8" s="1"/>
  <c r="Q67" i="8" s="1"/>
  <c r="R67" i="8" s="1"/>
  <c r="S67" i="8" s="1"/>
  <c r="T67" i="8" s="1"/>
  <c r="U67" i="8" s="1"/>
  <c r="V67" i="8" s="1"/>
  <c r="W67" i="8" s="1"/>
  <c r="X67" i="8" s="1"/>
  <c r="Y67" i="8" s="1"/>
  <c r="Z67" i="8" s="1"/>
  <c r="AA67" i="8" s="1"/>
  <c r="AB67" i="8" s="1"/>
  <c r="AC67" i="8" s="1"/>
  <c r="AD67" i="8" s="1"/>
  <c r="AE67" i="8" s="1"/>
  <c r="AF67" i="8" s="1"/>
  <c r="AG67" i="8" s="1"/>
  <c r="AH67" i="8" s="1"/>
  <c r="D5" i="41" l="1"/>
  <c r="AH93" i="8"/>
  <c r="AG93" i="8"/>
  <c r="AF93" i="8"/>
  <c r="AE93" i="8"/>
  <c r="AD93" i="8"/>
  <c r="AC93" i="8"/>
  <c r="AB93" i="8"/>
  <c r="AA93" i="8"/>
  <c r="Z93" i="8"/>
  <c r="Y93" i="8"/>
  <c r="X93" i="8"/>
  <c r="W93" i="8"/>
  <c r="V93" i="8"/>
  <c r="U93" i="8"/>
  <c r="T93" i="8"/>
  <c r="S93" i="8"/>
  <c r="R93" i="8"/>
  <c r="Q93" i="8"/>
  <c r="P93" i="8"/>
  <c r="O93" i="8"/>
  <c r="N93" i="8"/>
  <c r="M93" i="8"/>
  <c r="L93" i="8"/>
  <c r="K93" i="8"/>
  <c r="J93" i="8"/>
  <c r="I93" i="8"/>
  <c r="H93" i="8"/>
  <c r="G93" i="8"/>
  <c r="F93" i="8"/>
  <c r="E93" i="8"/>
  <c r="E89" i="8"/>
  <c r="G6" i="37"/>
  <c r="D4" i="37"/>
  <c r="B174" i="39"/>
  <c r="B172" i="39"/>
  <c r="B167" i="39"/>
  <c r="B164" i="39"/>
  <c r="B163" i="39"/>
  <c r="B160" i="39"/>
  <c r="B159" i="39"/>
  <c r="B156" i="39"/>
  <c r="B155" i="39"/>
  <c r="B152" i="39"/>
  <c r="B149" i="39"/>
  <c r="B148" i="39"/>
  <c r="B144" i="39"/>
  <c r="B133" i="39"/>
  <c r="B132" i="39"/>
  <c r="B128" i="39"/>
  <c r="B120" i="39"/>
  <c r="B119" i="39"/>
  <c r="B116" i="39"/>
  <c r="B115" i="39"/>
  <c r="B109" i="39"/>
  <c r="B108" i="39"/>
  <c r="B100" i="39"/>
  <c r="B99" i="39"/>
  <c r="B95" i="39"/>
  <c r="B84" i="39"/>
  <c r="B83" i="39"/>
  <c r="B79" i="39"/>
  <c r="B61" i="39"/>
  <c r="B60" i="39"/>
  <c r="B58" i="39"/>
  <c r="B54" i="39"/>
  <c r="B31" i="39"/>
  <c r="B30" i="39"/>
  <c r="B28" i="39"/>
  <c r="B24" i="39"/>
  <c r="E14" i="37"/>
  <c r="G11" i="37" s="1"/>
  <c r="G14" i="37" s="1"/>
  <c r="G12" i="37"/>
  <c r="BK3" i="33"/>
  <c r="AY3" i="33"/>
  <c r="AM3" i="33"/>
  <c r="AA3" i="33"/>
  <c r="O3" i="33"/>
  <c r="U170" i="3"/>
  <c r="T170" i="3"/>
  <c r="T172" i="3" s="1"/>
  <c r="S170" i="3"/>
  <c r="R170" i="3"/>
  <c r="Q170" i="3"/>
  <c r="P170" i="3"/>
  <c r="L170" i="3"/>
  <c r="K170" i="3"/>
  <c r="J170" i="3"/>
  <c r="I170" i="3"/>
  <c r="H170" i="3"/>
  <c r="G170" i="3"/>
  <c r="U56" i="3"/>
  <c r="T56" i="3"/>
  <c r="S56" i="3"/>
  <c r="R56" i="3"/>
  <c r="Q56" i="3"/>
  <c r="P56" i="3"/>
  <c r="L56" i="3"/>
  <c r="K56" i="3"/>
  <c r="J56" i="3"/>
  <c r="I56" i="3"/>
  <c r="U26" i="3"/>
  <c r="U172" i="3" s="1"/>
  <c r="T26" i="3"/>
  <c r="S26" i="3"/>
  <c r="R26" i="3"/>
  <c r="Q26" i="3"/>
  <c r="P26" i="3"/>
  <c r="L26" i="3"/>
  <c r="K26" i="3"/>
  <c r="J26" i="3"/>
  <c r="J172" i="3" s="1"/>
  <c r="I26" i="3"/>
  <c r="A27" i="36"/>
  <c r="A28" i="36"/>
  <c r="A29" i="36"/>
  <c r="B29" i="36"/>
  <c r="E5" i="36"/>
  <c r="F5" i="36"/>
  <c r="E6" i="36"/>
  <c r="B6" i="36" s="1"/>
  <c r="F6" i="36"/>
  <c r="E7" i="36"/>
  <c r="F7" i="36"/>
  <c r="E8" i="36"/>
  <c r="B7" i="36" s="1"/>
  <c r="F8" i="36"/>
  <c r="G3" i="36"/>
  <c r="B3" i="36"/>
  <c r="C96" i="8"/>
  <c r="C100" i="8" s="1"/>
  <c r="F12" i="21"/>
  <c r="C12" i="21"/>
  <c r="B12" i="21"/>
  <c r="E105" i="20"/>
  <c r="E104" i="20"/>
  <c r="E103" i="20"/>
  <c r="D92" i="20"/>
  <c r="D89" i="20"/>
  <c r="D85" i="20"/>
  <c r="D82" i="20"/>
  <c r="D61" i="20"/>
  <c r="F36" i="20"/>
  <c r="E36" i="20"/>
  <c r="F35" i="20"/>
  <c r="E35" i="20"/>
  <c r="F34" i="20"/>
  <c r="F33" i="20"/>
  <c r="F32" i="20"/>
  <c r="F31" i="20"/>
  <c r="A96" i="8"/>
  <c r="H56" i="3"/>
  <c r="G56" i="3"/>
  <c r="H26" i="3"/>
  <c r="G26" i="3"/>
  <c r="BR37" i="33"/>
  <c r="BQ37" i="33"/>
  <c r="BP37" i="33"/>
  <c r="BF37" i="33"/>
  <c r="BE37" i="33"/>
  <c r="BD37" i="33"/>
  <c r="AT37" i="33"/>
  <c r="AS37" i="33"/>
  <c r="AR37" i="33"/>
  <c r="AH37" i="33"/>
  <c r="AG37" i="33"/>
  <c r="AF37" i="33"/>
  <c r="V37" i="33"/>
  <c r="U37" i="33"/>
  <c r="T37" i="33"/>
  <c r="J40" i="18"/>
  <c r="I40" i="18"/>
  <c r="H40" i="18"/>
  <c r="D12" i="18"/>
  <c r="D11" i="18"/>
  <c r="G41" i="18"/>
  <c r="J52" i="18"/>
  <c r="I52" i="18"/>
  <c r="H52" i="18"/>
  <c r="I48" i="18"/>
  <c r="J48" i="18"/>
  <c r="H48" i="18"/>
  <c r="J44" i="18"/>
  <c r="J46" i="18" s="1"/>
  <c r="J27" i="18"/>
  <c r="J28" i="18"/>
  <c r="J29" i="18"/>
  <c r="J30" i="18"/>
  <c r="J26" i="18"/>
  <c r="J21" i="18"/>
  <c r="J20" i="18"/>
  <c r="K3" i="18"/>
  <c r="BR49" i="33"/>
  <c r="BQ49" i="33"/>
  <c r="BP49" i="33"/>
  <c r="BR45" i="33"/>
  <c r="BQ45" i="33"/>
  <c r="BP45" i="33"/>
  <c r="BR43" i="33"/>
  <c r="BQ43" i="33"/>
  <c r="BQ47" i="33" s="1"/>
  <c r="BP43" i="33"/>
  <c r="BS41" i="33"/>
  <c r="BO38" i="33"/>
  <c r="BF49" i="33"/>
  <c r="BE49" i="33"/>
  <c r="BD49" i="33"/>
  <c r="BF45" i="33"/>
  <c r="BE45" i="33"/>
  <c r="BD45" i="33"/>
  <c r="BF43" i="33"/>
  <c r="BE43" i="33"/>
  <c r="BE47" i="33"/>
  <c r="BE51" i="33" s="1"/>
  <c r="BD43" i="33"/>
  <c r="BD47" i="33"/>
  <c r="BG41" i="33"/>
  <c r="BC38" i="33"/>
  <c r="AT49" i="33"/>
  <c r="AS49" i="33"/>
  <c r="AR49" i="33"/>
  <c r="AT45" i="33"/>
  <c r="AS45" i="33"/>
  <c r="AR45" i="33"/>
  <c r="AT43" i="33"/>
  <c r="AT47" i="33" s="1"/>
  <c r="AS43" i="33"/>
  <c r="AR43" i="33"/>
  <c r="AU41" i="33"/>
  <c r="AQ38" i="33"/>
  <c r="AH49" i="33"/>
  <c r="AG49" i="33"/>
  <c r="AF49" i="33"/>
  <c r="AH45" i="33"/>
  <c r="AG45" i="33"/>
  <c r="AF45" i="33"/>
  <c r="AH43" i="33"/>
  <c r="AH47" i="33" s="1"/>
  <c r="AH51" i="33" s="1"/>
  <c r="AG43" i="33"/>
  <c r="AF43" i="33"/>
  <c r="AF47" i="33" s="1"/>
  <c r="AF51" i="33" s="1"/>
  <c r="AI41" i="33"/>
  <c r="AE38" i="33"/>
  <c r="V49" i="33"/>
  <c r="U49" i="33"/>
  <c r="T49" i="33"/>
  <c r="V45" i="33"/>
  <c r="U45" i="33"/>
  <c r="T45" i="33"/>
  <c r="S38" i="33"/>
  <c r="BS18" i="33"/>
  <c r="BS17" i="33"/>
  <c r="BS3" i="33"/>
  <c r="BR29" i="33"/>
  <c r="BR33" i="33"/>
  <c r="BR36" i="33" s="1"/>
  <c r="BR39" i="33" s="1"/>
  <c r="BG18" i="33"/>
  <c r="BG17" i="33"/>
  <c r="BG3" i="33"/>
  <c r="BF29" i="33"/>
  <c r="BF33" i="33" s="1"/>
  <c r="BF36" i="33" s="1"/>
  <c r="AU18" i="33"/>
  <c r="AU17" i="33"/>
  <c r="AU3" i="33"/>
  <c r="AT29" i="33"/>
  <c r="AT33" i="33"/>
  <c r="AT36" i="33" s="1"/>
  <c r="AT39" i="33" s="1"/>
  <c r="AI18" i="33"/>
  <c r="AI17" i="33"/>
  <c r="AI3" i="33"/>
  <c r="AH29" i="33"/>
  <c r="W41" i="33"/>
  <c r="W18" i="33"/>
  <c r="W17" i="33"/>
  <c r="W3" i="33"/>
  <c r="V43" i="33"/>
  <c r="V29" i="33"/>
  <c r="V33" i="33" s="1"/>
  <c r="V36" i="33" s="1"/>
  <c r="V39" i="33" s="1"/>
  <c r="K41" i="33"/>
  <c r="K18" i="33"/>
  <c r="K17" i="33"/>
  <c r="J43" i="33"/>
  <c r="J47" i="33"/>
  <c r="J51" i="33" s="1"/>
  <c r="J29" i="33"/>
  <c r="J33" i="33" s="1"/>
  <c r="I44" i="18"/>
  <c r="H44" i="18"/>
  <c r="I30" i="18"/>
  <c r="H30" i="18"/>
  <c r="I29" i="18"/>
  <c r="H29" i="18"/>
  <c r="I28" i="18"/>
  <c r="H28" i="18"/>
  <c r="I27" i="18"/>
  <c r="H27" i="18"/>
  <c r="I26" i="18"/>
  <c r="H26" i="18"/>
  <c r="H21" i="18"/>
  <c r="K21" i="18" s="1"/>
  <c r="E100" i="20" s="1"/>
  <c r="I21" i="18"/>
  <c r="I20" i="18"/>
  <c r="H20" i="18"/>
  <c r="H87" i="33"/>
  <c r="H88" i="33"/>
  <c r="H89" i="33"/>
  <c r="H90" i="33"/>
  <c r="H91" i="33"/>
  <c r="H86" i="33"/>
  <c r="U43" i="33"/>
  <c r="U47" i="33" s="1"/>
  <c r="U51" i="33" s="1"/>
  <c r="T43" i="33"/>
  <c r="I43" i="33"/>
  <c r="I47" i="33" s="1"/>
  <c r="H43" i="33"/>
  <c r="K43" i="33" s="1"/>
  <c r="BQ29" i="33"/>
  <c r="BP29" i="33"/>
  <c r="BP33" i="33" s="1"/>
  <c r="BE29" i="33"/>
  <c r="BE33" i="33" s="1"/>
  <c r="BE36" i="33" s="1"/>
  <c r="BE39" i="33" s="1"/>
  <c r="BD29" i="33"/>
  <c r="BD33" i="33" s="1"/>
  <c r="AS29" i="33"/>
  <c r="AR29" i="33"/>
  <c r="AR33" i="33" s="1"/>
  <c r="AG29" i="33"/>
  <c r="AG33" i="33" s="1"/>
  <c r="AG36" i="33" s="1"/>
  <c r="AG39" i="33" s="1"/>
  <c r="AF29" i="33"/>
  <c r="AF33" i="33"/>
  <c r="U29" i="33"/>
  <c r="T29" i="33"/>
  <c r="T33" i="33" s="1"/>
  <c r="I29" i="33"/>
  <c r="I33" i="33" s="1"/>
  <c r="I36" i="33" s="1"/>
  <c r="I39" i="33" s="1"/>
  <c r="H29" i="33"/>
  <c r="H33" i="33" s="1"/>
  <c r="H36" i="33" s="1"/>
  <c r="H39" i="33" s="1"/>
  <c r="K3" i="33"/>
  <c r="C3" i="33"/>
  <c r="AR47" i="33"/>
  <c r="AR51" i="33" s="1"/>
  <c r="G57" i="30"/>
  <c r="G56" i="30"/>
  <c r="G55" i="30"/>
  <c r="G54" i="30"/>
  <c r="G53" i="30"/>
  <c r="G52" i="30"/>
  <c r="G51" i="30"/>
  <c r="G50" i="30"/>
  <c r="G49" i="30"/>
  <c r="G48" i="30"/>
  <c r="G47" i="30"/>
  <c r="G46" i="30"/>
  <c r="G45" i="30"/>
  <c r="G44" i="30"/>
  <c r="G43" i="30"/>
  <c r="G42" i="30"/>
  <c r="G41" i="30"/>
  <c r="G40" i="30"/>
  <c r="G39" i="30"/>
  <c r="G38" i="30"/>
  <c r="G37" i="30"/>
  <c r="G36" i="30"/>
  <c r="G35" i="30"/>
  <c r="G34" i="30"/>
  <c r="G33" i="30"/>
  <c r="G32" i="30"/>
  <c r="G31" i="30"/>
  <c r="G30" i="30"/>
  <c r="G29" i="30"/>
  <c r="G28" i="30"/>
  <c r="G27" i="30"/>
  <c r="G26" i="30"/>
  <c r="G25" i="30"/>
  <c r="G24" i="30"/>
  <c r="G23" i="30"/>
  <c r="G22" i="30"/>
  <c r="G21" i="30"/>
  <c r="G20" i="30"/>
  <c r="G19" i="30"/>
  <c r="G18" i="30"/>
  <c r="G17" i="30"/>
  <c r="G16" i="30"/>
  <c r="BA16" i="30"/>
  <c r="BF57" i="30"/>
  <c r="BE57" i="30"/>
  <c r="BD57" i="30"/>
  <c r="BC57" i="30"/>
  <c r="BB57" i="30"/>
  <c r="BA57" i="30"/>
  <c r="BF56" i="30"/>
  <c r="BE56" i="30"/>
  <c r="BD56" i="30"/>
  <c r="BC56" i="30"/>
  <c r="BB56" i="30"/>
  <c r="BA56" i="30"/>
  <c r="BF55" i="30"/>
  <c r="BE55" i="30"/>
  <c r="BD55" i="30"/>
  <c r="BC55" i="30"/>
  <c r="BB55" i="30"/>
  <c r="BA55" i="30"/>
  <c r="BF54" i="30"/>
  <c r="BE54" i="30"/>
  <c r="BD54" i="30"/>
  <c r="BC54" i="30"/>
  <c r="BB54" i="30"/>
  <c r="BA54" i="30"/>
  <c r="BF53" i="30"/>
  <c r="BE53" i="30"/>
  <c r="BD53" i="30"/>
  <c r="BC53" i="30"/>
  <c r="BB53" i="30"/>
  <c r="BA53" i="30"/>
  <c r="BF52" i="30"/>
  <c r="BE52" i="30"/>
  <c r="BD52" i="30"/>
  <c r="BC52" i="30"/>
  <c r="BB52" i="30"/>
  <c r="BA52" i="30"/>
  <c r="BF51" i="30"/>
  <c r="BE51" i="30"/>
  <c r="BD51" i="30"/>
  <c r="BC51" i="30"/>
  <c r="BB51" i="30"/>
  <c r="BA51" i="30"/>
  <c r="BF50" i="30"/>
  <c r="BE50" i="30"/>
  <c r="BD50" i="30"/>
  <c r="BC50" i="30"/>
  <c r="BB50" i="30"/>
  <c r="BA50" i="30"/>
  <c r="BF49" i="30"/>
  <c r="BE49" i="30"/>
  <c r="BD49" i="30"/>
  <c r="BC49" i="30"/>
  <c r="BB49" i="30"/>
  <c r="BA49" i="30"/>
  <c r="BF48" i="30"/>
  <c r="BE48" i="30"/>
  <c r="BD48" i="30"/>
  <c r="BC48" i="30"/>
  <c r="BB48" i="30"/>
  <c r="BA48" i="30"/>
  <c r="BF47" i="30"/>
  <c r="BE47" i="30"/>
  <c r="BD47" i="30"/>
  <c r="BC47" i="30"/>
  <c r="BB47" i="30"/>
  <c r="BA47" i="30"/>
  <c r="BF46" i="30"/>
  <c r="BE46" i="30"/>
  <c r="BD46" i="30"/>
  <c r="BC46" i="30"/>
  <c r="BB46" i="30"/>
  <c r="BA46" i="30"/>
  <c r="BF45" i="30"/>
  <c r="BE45" i="30"/>
  <c r="BD45" i="30"/>
  <c r="BC45" i="30"/>
  <c r="BB45" i="30"/>
  <c r="BA45" i="30"/>
  <c r="BF44" i="30"/>
  <c r="BE44" i="30"/>
  <c r="BD44" i="30"/>
  <c r="BC44" i="30"/>
  <c r="BB44" i="30"/>
  <c r="BA44" i="30"/>
  <c r="BF43" i="30"/>
  <c r="BE43" i="30"/>
  <c r="BD43" i="30"/>
  <c r="BC43" i="30"/>
  <c r="BB43" i="30"/>
  <c r="BA43" i="30"/>
  <c r="BF42" i="30"/>
  <c r="BE42" i="30"/>
  <c r="BD42" i="30"/>
  <c r="BC42" i="30"/>
  <c r="BB42" i="30"/>
  <c r="BA42" i="30"/>
  <c r="BF41" i="30"/>
  <c r="BE41" i="30"/>
  <c r="BD41" i="30"/>
  <c r="BC41" i="30"/>
  <c r="BB41" i="30"/>
  <c r="BA41" i="30"/>
  <c r="BF40" i="30"/>
  <c r="BE40" i="30"/>
  <c r="BD40" i="30"/>
  <c r="BC40" i="30"/>
  <c r="BB40" i="30"/>
  <c r="BA40" i="30"/>
  <c r="BF39" i="30"/>
  <c r="BE39" i="30"/>
  <c r="BD39" i="30"/>
  <c r="BC39" i="30"/>
  <c r="BB39" i="30"/>
  <c r="BA39" i="30"/>
  <c r="BF38" i="30"/>
  <c r="BE38" i="30"/>
  <c r="BD38" i="30"/>
  <c r="BC38" i="30"/>
  <c r="BB38" i="30"/>
  <c r="BA38" i="30"/>
  <c r="BF37" i="30"/>
  <c r="BE37" i="30"/>
  <c r="BD37" i="30"/>
  <c r="BC37" i="30"/>
  <c r="BB37" i="30"/>
  <c r="BA37" i="30"/>
  <c r="BF36" i="30"/>
  <c r="BE36" i="30"/>
  <c r="BD36" i="30"/>
  <c r="BC36" i="30"/>
  <c r="BB36" i="30"/>
  <c r="BA36" i="30"/>
  <c r="BF35" i="30"/>
  <c r="BE35" i="30"/>
  <c r="BD35" i="30"/>
  <c r="BC35" i="30"/>
  <c r="BB35" i="30"/>
  <c r="BA35" i="30"/>
  <c r="BF34" i="30"/>
  <c r="BE34" i="30"/>
  <c r="BD34" i="30"/>
  <c r="BC34" i="30"/>
  <c r="BB34" i="30"/>
  <c r="BA34" i="30"/>
  <c r="BF33" i="30"/>
  <c r="BE33" i="30"/>
  <c r="BD33" i="30"/>
  <c r="BC33" i="30"/>
  <c r="BB33" i="30"/>
  <c r="BA33" i="30"/>
  <c r="BF32" i="30"/>
  <c r="BE32" i="30"/>
  <c r="BD32" i="30"/>
  <c r="BC32" i="30"/>
  <c r="BB32" i="30"/>
  <c r="BA32" i="30"/>
  <c r="BF31" i="30"/>
  <c r="BE31" i="30"/>
  <c r="BD31" i="30"/>
  <c r="BC31" i="30"/>
  <c r="BB31" i="30"/>
  <c r="BA31" i="30"/>
  <c r="BF30" i="30"/>
  <c r="BE30" i="30"/>
  <c r="BD30" i="30"/>
  <c r="BC30" i="30"/>
  <c r="BB30" i="30"/>
  <c r="BA30" i="30"/>
  <c r="BF29" i="30"/>
  <c r="BE29" i="30"/>
  <c r="BD29" i="30"/>
  <c r="BC29" i="30"/>
  <c r="BB29" i="30"/>
  <c r="BA29" i="30"/>
  <c r="BF28" i="30"/>
  <c r="BE28" i="30"/>
  <c r="BD28" i="30"/>
  <c r="BC28" i="30"/>
  <c r="BB28" i="30"/>
  <c r="BA28" i="30"/>
  <c r="BF27" i="30"/>
  <c r="BE27" i="30"/>
  <c r="BD27" i="30"/>
  <c r="BC27" i="30"/>
  <c r="BB27" i="30"/>
  <c r="BA27" i="30"/>
  <c r="BF26" i="30"/>
  <c r="BE26" i="30"/>
  <c r="BD26" i="30"/>
  <c r="BC26" i="30"/>
  <c r="BB26" i="30"/>
  <c r="BA26" i="30"/>
  <c r="BF25" i="30"/>
  <c r="BE25" i="30"/>
  <c r="BD25" i="30"/>
  <c r="BC25" i="30"/>
  <c r="BB25" i="30"/>
  <c r="BA25" i="30"/>
  <c r="BF24" i="30"/>
  <c r="BE24" i="30"/>
  <c r="BD24" i="30"/>
  <c r="BC24" i="30"/>
  <c r="BB24" i="30"/>
  <c r="BA24" i="30"/>
  <c r="BF23" i="30"/>
  <c r="BE23" i="30"/>
  <c r="BD23" i="30"/>
  <c r="BC23" i="30"/>
  <c r="BB23" i="30"/>
  <c r="BA23" i="30"/>
  <c r="BF22" i="30"/>
  <c r="BE22" i="30"/>
  <c r="BD22" i="30"/>
  <c r="BC22" i="30"/>
  <c r="BB22" i="30"/>
  <c r="BA22" i="30"/>
  <c r="BF21" i="30"/>
  <c r="BE21" i="30"/>
  <c r="BD21" i="30"/>
  <c r="BC21" i="30"/>
  <c r="BB21" i="30"/>
  <c r="BA21" i="30"/>
  <c r="BF20" i="30"/>
  <c r="BE20" i="30"/>
  <c r="BD20" i="30"/>
  <c r="BC20" i="30"/>
  <c r="BB20" i="30"/>
  <c r="BA20" i="30"/>
  <c r="BF19" i="30"/>
  <c r="BE19" i="30"/>
  <c r="BD19" i="30"/>
  <c r="BC19" i="30"/>
  <c r="BB19" i="30"/>
  <c r="BA19" i="30"/>
  <c r="BF18" i="30"/>
  <c r="BE18" i="30"/>
  <c r="BD18" i="30"/>
  <c r="BC18" i="30"/>
  <c r="BB18" i="30"/>
  <c r="BA18" i="30"/>
  <c r="BF17" i="30"/>
  <c r="BE17" i="30"/>
  <c r="BD17" i="30"/>
  <c r="BC17" i="30"/>
  <c r="BB17" i="30"/>
  <c r="BA17" i="30"/>
  <c r="BF16" i="30"/>
  <c r="BE16" i="30"/>
  <c r="BD16" i="30"/>
  <c r="BC16" i="30"/>
  <c r="BB16" i="30"/>
  <c r="BA4" i="30"/>
  <c r="BA5" i="30" s="1"/>
  <c r="BF12" i="30"/>
  <c r="BF13" i="30" s="1"/>
  <c r="BE12" i="30"/>
  <c r="BE13" i="30" s="1"/>
  <c r="BD12" i="30"/>
  <c r="BD13" i="30" s="1"/>
  <c r="BC12" i="30"/>
  <c r="BC13" i="30" s="1"/>
  <c r="BB12" i="30"/>
  <c r="BB13" i="30" s="1"/>
  <c r="BA12" i="30"/>
  <c r="BA13" i="30" s="1"/>
  <c r="AY12" i="30"/>
  <c r="AY13" i="30"/>
  <c r="AX12" i="30"/>
  <c r="BF10" i="30"/>
  <c r="BF11" i="30" s="1"/>
  <c r="BE10" i="30"/>
  <c r="BE11" i="30" s="1"/>
  <c r="BD10" i="30"/>
  <c r="BD11" i="30" s="1"/>
  <c r="BC10" i="30"/>
  <c r="BC11" i="30" s="1"/>
  <c r="BB10" i="30"/>
  <c r="BB11" i="30" s="1"/>
  <c r="BA10" i="30"/>
  <c r="BA11" i="30" s="1"/>
  <c r="AY10" i="30"/>
  <c r="AY11" i="30" s="1"/>
  <c r="AX10" i="30"/>
  <c r="BF8" i="30"/>
  <c r="BF9" i="30" s="1"/>
  <c r="BE8" i="30"/>
  <c r="BE9" i="30" s="1"/>
  <c r="BD8" i="30"/>
  <c r="BD9" i="30" s="1"/>
  <c r="BC8" i="30"/>
  <c r="BC9" i="30" s="1"/>
  <c r="BB8" i="30"/>
  <c r="BB9" i="30" s="1"/>
  <c r="BA8" i="30"/>
  <c r="BA9" i="30" s="1"/>
  <c r="AY8" i="30"/>
  <c r="AY9" i="30"/>
  <c r="AX8" i="30"/>
  <c r="BF6" i="30"/>
  <c r="BF7" i="30" s="1"/>
  <c r="BE6" i="30"/>
  <c r="BE7" i="30" s="1"/>
  <c r="BD6" i="30"/>
  <c r="BD7" i="30" s="1"/>
  <c r="BC6" i="30"/>
  <c r="BC7" i="30" s="1"/>
  <c r="BB6" i="30"/>
  <c r="BB7" i="30" s="1"/>
  <c r="BA6" i="30"/>
  <c r="BA7" i="30" s="1"/>
  <c r="AY6" i="30"/>
  <c r="AY7" i="30" s="1"/>
  <c r="AX6" i="30"/>
  <c r="BF4" i="30"/>
  <c r="BF5" i="30" s="1"/>
  <c r="BE4" i="30"/>
  <c r="BE5" i="30" s="1"/>
  <c r="BD4" i="30"/>
  <c r="BD5" i="30" s="1"/>
  <c r="BC4" i="30"/>
  <c r="BC5" i="30" s="1"/>
  <c r="BB4" i="30"/>
  <c r="BB5" i="30" s="1"/>
  <c r="AY4" i="30"/>
  <c r="AY5" i="30" s="1"/>
  <c r="AX4" i="30"/>
  <c r="BF2" i="30"/>
  <c r="BF3" i="30" s="1"/>
  <c r="BE2" i="30"/>
  <c r="BE3" i="30" s="1"/>
  <c r="BD2" i="30"/>
  <c r="BD3" i="30" s="1"/>
  <c r="BC2" i="30"/>
  <c r="BC3" i="30" s="1"/>
  <c r="BB2" i="30"/>
  <c r="BB3" i="30" s="1"/>
  <c r="BA2" i="30"/>
  <c r="BA3" i="30" s="1"/>
  <c r="AY2" i="30"/>
  <c r="AY3" i="30" s="1"/>
  <c r="AX2" i="30"/>
  <c r="BF12" i="6"/>
  <c r="BF13" i="6" s="1"/>
  <c r="BE12" i="6"/>
  <c r="BE13" i="6" s="1"/>
  <c r="BD12" i="6"/>
  <c r="BD13" i="6" s="1"/>
  <c r="BC12" i="6"/>
  <c r="BC13" i="6" s="1"/>
  <c r="BB12" i="6"/>
  <c r="BB13" i="6" s="1"/>
  <c r="BA12" i="6"/>
  <c r="BA13" i="6" s="1"/>
  <c r="BF10" i="6"/>
  <c r="BF11" i="6" s="1"/>
  <c r="BE10" i="6"/>
  <c r="BE11" i="6" s="1"/>
  <c r="BD10" i="6"/>
  <c r="BD11" i="6" s="1"/>
  <c r="BC10" i="6"/>
  <c r="BC11" i="6" s="1"/>
  <c r="BB10" i="6"/>
  <c r="BB11" i="6" s="1"/>
  <c r="BA10" i="6"/>
  <c r="BA11" i="6" s="1"/>
  <c r="BF8" i="6"/>
  <c r="BF9" i="6" s="1"/>
  <c r="BE8" i="6"/>
  <c r="BE9" i="6" s="1"/>
  <c r="BD8" i="6"/>
  <c r="BD9" i="6" s="1"/>
  <c r="BC8" i="6"/>
  <c r="BC9" i="6" s="1"/>
  <c r="BB8" i="6"/>
  <c r="BB9" i="6" s="1"/>
  <c r="BA8" i="6"/>
  <c r="BA9" i="6" s="1"/>
  <c r="BF6" i="6"/>
  <c r="BF7" i="6" s="1"/>
  <c r="BE6" i="6"/>
  <c r="BE7" i="6" s="1"/>
  <c r="BD6" i="6"/>
  <c r="BD7" i="6" s="1"/>
  <c r="BC6" i="6"/>
  <c r="BC7" i="6" s="1"/>
  <c r="BB6" i="6"/>
  <c r="BB7" i="6" s="1"/>
  <c r="BA6" i="6"/>
  <c r="BA7" i="6" s="1"/>
  <c r="BF4" i="6"/>
  <c r="BF5" i="6" s="1"/>
  <c r="BE4" i="6"/>
  <c r="BE5" i="6" s="1"/>
  <c r="BD4" i="6"/>
  <c r="BD5" i="6" s="1"/>
  <c r="BC4" i="6"/>
  <c r="BC5" i="6" s="1"/>
  <c r="BB4" i="6"/>
  <c r="BB5" i="6" s="1"/>
  <c r="BA4" i="6"/>
  <c r="BA5" i="6" s="1"/>
  <c r="AY12" i="6"/>
  <c r="AY13" i="6"/>
  <c r="AY10" i="6"/>
  <c r="AY8" i="6"/>
  <c r="AY6" i="6"/>
  <c r="AY7" i="6"/>
  <c r="AY4" i="6"/>
  <c r="AY5" i="6" s="1"/>
  <c r="AX12" i="6"/>
  <c r="AX10" i="6"/>
  <c r="AX8" i="6"/>
  <c r="AX6" i="6"/>
  <c r="AX4" i="6"/>
  <c r="AY11" i="6"/>
  <c r="AY9" i="6"/>
  <c r="AX2" i="6"/>
  <c r="I148" i="14"/>
  <c r="H148" i="14"/>
  <c r="G148" i="14"/>
  <c r="F148" i="14"/>
  <c r="E148" i="14"/>
  <c r="D148" i="14"/>
  <c r="I125" i="14"/>
  <c r="H125" i="14"/>
  <c r="G125" i="14"/>
  <c r="F125" i="14"/>
  <c r="E125" i="14"/>
  <c r="D125" i="14"/>
  <c r="B335" i="14"/>
  <c r="B336" i="14"/>
  <c r="B337" i="14"/>
  <c r="B338" i="14"/>
  <c r="B339" i="14"/>
  <c r="B334" i="14"/>
  <c r="I104" i="14"/>
  <c r="H104" i="14"/>
  <c r="G104" i="14"/>
  <c r="F104" i="14"/>
  <c r="E104" i="14"/>
  <c r="D104" i="14"/>
  <c r="I83" i="14"/>
  <c r="H83" i="14"/>
  <c r="G83" i="14"/>
  <c r="F83" i="14"/>
  <c r="E83" i="14"/>
  <c r="D83" i="14"/>
  <c r="I63" i="14"/>
  <c r="H63" i="14"/>
  <c r="G63" i="14"/>
  <c r="F63" i="14"/>
  <c r="E63" i="14"/>
  <c r="D63" i="14"/>
  <c r="I42" i="14"/>
  <c r="H42" i="14"/>
  <c r="G42" i="14"/>
  <c r="F42" i="14"/>
  <c r="E42" i="14"/>
  <c r="D42" i="14"/>
  <c r="BA24" i="6"/>
  <c r="BA48" i="6"/>
  <c r="BA56" i="6"/>
  <c r="G56" i="6"/>
  <c r="BA17" i="6"/>
  <c r="BA33" i="6"/>
  <c r="BA39" i="6"/>
  <c r="BA53" i="6"/>
  <c r="BC17" i="6"/>
  <c r="G17" i="6"/>
  <c r="BC24" i="6"/>
  <c r="BC33" i="6"/>
  <c r="BC39" i="6"/>
  <c r="BC48" i="6"/>
  <c r="G48" i="6"/>
  <c r="BC53" i="6"/>
  <c r="BC56" i="6"/>
  <c r="BE17" i="6"/>
  <c r="BE24" i="6"/>
  <c r="G24" i="6"/>
  <c r="BE33" i="6"/>
  <c r="BE39" i="6"/>
  <c r="BE48" i="6"/>
  <c r="BE53" i="6"/>
  <c r="BE56" i="6"/>
  <c r="BA32" i="6"/>
  <c r="G32" i="6"/>
  <c r="BA38" i="6"/>
  <c r="BA23" i="6"/>
  <c r="BA47" i="6"/>
  <c r="BC23" i="6"/>
  <c r="BC32" i="6"/>
  <c r="BC38" i="6"/>
  <c r="G38" i="6"/>
  <c r="BC47" i="6"/>
  <c r="BE23" i="6"/>
  <c r="BE32" i="6"/>
  <c r="BE38" i="6"/>
  <c r="BE47" i="6"/>
  <c r="BA22" i="6"/>
  <c r="BA46" i="6"/>
  <c r="BA52" i="6"/>
  <c r="BA31" i="6"/>
  <c r="BA37" i="6"/>
  <c r="BA55" i="6"/>
  <c r="BC22" i="6"/>
  <c r="BC31" i="6"/>
  <c r="G31" i="6"/>
  <c r="BC37" i="6"/>
  <c r="BC46" i="6"/>
  <c r="BC52" i="6"/>
  <c r="BC55" i="6"/>
  <c r="G55" i="6"/>
  <c r="BE22" i="6"/>
  <c r="BE31" i="6"/>
  <c r="BE37" i="6"/>
  <c r="BE46" i="6"/>
  <c r="BE52" i="6"/>
  <c r="G52" i="6"/>
  <c r="BE55" i="6"/>
  <c r="BA26" i="6"/>
  <c r="BA30" i="6"/>
  <c r="BA36" i="6"/>
  <c r="BA42" i="6"/>
  <c r="BA50" i="6"/>
  <c r="BA54" i="6"/>
  <c r="BA21" i="6"/>
  <c r="BA27" i="6"/>
  <c r="BA41" i="6"/>
  <c r="BA45" i="6"/>
  <c r="BA51" i="6"/>
  <c r="BC21" i="6"/>
  <c r="G21" i="6"/>
  <c r="BC26" i="6"/>
  <c r="BC27" i="6"/>
  <c r="BC30" i="6"/>
  <c r="BC36" i="6"/>
  <c r="BC41" i="6"/>
  <c r="BC42" i="6"/>
  <c r="G42" i="6"/>
  <c r="BC45" i="6"/>
  <c r="BC50" i="6"/>
  <c r="BC51" i="6"/>
  <c r="BC54" i="6"/>
  <c r="BE21" i="6"/>
  <c r="BE26" i="6"/>
  <c r="G26" i="6"/>
  <c r="BE27" i="6"/>
  <c r="BE30" i="6"/>
  <c r="BE36" i="6"/>
  <c r="BE41" i="6"/>
  <c r="G41" i="6"/>
  <c r="BE42" i="6"/>
  <c r="BE45" i="6"/>
  <c r="G45" i="6"/>
  <c r="BE50" i="6"/>
  <c r="G50" i="6"/>
  <c r="BE51" i="6"/>
  <c r="BE54" i="6"/>
  <c r="BA20" i="6"/>
  <c r="BA44" i="6"/>
  <c r="BA29" i="6"/>
  <c r="BA35" i="6"/>
  <c r="BC20" i="6"/>
  <c r="BC29" i="6"/>
  <c r="BC35" i="6"/>
  <c r="BC44" i="6"/>
  <c r="BE20" i="6"/>
  <c r="BE29" i="6"/>
  <c r="BE35" i="6"/>
  <c r="BE44" i="6"/>
  <c r="BB17" i="6"/>
  <c r="BB33" i="6"/>
  <c r="BB39" i="6"/>
  <c r="BB53" i="6"/>
  <c r="G53" i="6"/>
  <c r="BB24" i="6"/>
  <c r="BB48" i="6"/>
  <c r="BB56" i="6"/>
  <c r="BD17" i="6"/>
  <c r="BD24" i="6"/>
  <c r="BD33" i="6"/>
  <c r="BD39" i="6"/>
  <c r="G39" i="6"/>
  <c r="BD48" i="6"/>
  <c r="BD53" i="6"/>
  <c r="BD56" i="6"/>
  <c r="BF17" i="6"/>
  <c r="BF24" i="6"/>
  <c r="BF33" i="6"/>
  <c r="G33" i="6"/>
  <c r="BF39" i="6"/>
  <c r="BF48" i="6"/>
  <c r="BF53" i="6"/>
  <c r="BF56" i="6"/>
  <c r="BB23" i="6"/>
  <c r="BB47" i="6"/>
  <c r="BB32" i="6"/>
  <c r="BB38" i="6"/>
  <c r="BD23" i="6"/>
  <c r="BD32" i="6"/>
  <c r="BD38" i="6"/>
  <c r="BD47" i="6"/>
  <c r="BF23" i="6"/>
  <c r="G23" i="6"/>
  <c r="BF32" i="6"/>
  <c r="BF38" i="6"/>
  <c r="BF47" i="6"/>
  <c r="G47" i="6"/>
  <c r="BB31" i="6"/>
  <c r="BB37" i="6"/>
  <c r="G37" i="6"/>
  <c r="BB55" i="6"/>
  <c r="BB22" i="6"/>
  <c r="BB46" i="6"/>
  <c r="G46" i="6"/>
  <c r="BB52" i="6"/>
  <c r="BD22" i="6"/>
  <c r="G22" i="6"/>
  <c r="BD31" i="6"/>
  <c r="BD37" i="6"/>
  <c r="BD46" i="6"/>
  <c r="BD52" i="6"/>
  <c r="BD55" i="6"/>
  <c r="BF22" i="6"/>
  <c r="BF31" i="6"/>
  <c r="BF37" i="6"/>
  <c r="BF46" i="6"/>
  <c r="BF52" i="6"/>
  <c r="BF55" i="6"/>
  <c r="BB21" i="6"/>
  <c r="BB27" i="6"/>
  <c r="BB41" i="6"/>
  <c r="BB45" i="6"/>
  <c r="BB51" i="6"/>
  <c r="BB26" i="6"/>
  <c r="BB30" i="6"/>
  <c r="BB36" i="6"/>
  <c r="BB42" i="6"/>
  <c r="BB50" i="6"/>
  <c r="BB54" i="6"/>
  <c r="BD21" i="6"/>
  <c r="BD26" i="6"/>
  <c r="BD27" i="6"/>
  <c r="BD30" i="6"/>
  <c r="BD36" i="6"/>
  <c r="G36" i="6"/>
  <c r="BD41" i="6"/>
  <c r="BD42" i="6"/>
  <c r="BD45" i="6"/>
  <c r="BD50" i="6"/>
  <c r="BD51" i="6"/>
  <c r="BD54" i="6"/>
  <c r="BF21" i="6"/>
  <c r="BF26" i="6"/>
  <c r="BF27" i="6"/>
  <c r="G27" i="6"/>
  <c r="BF30" i="6"/>
  <c r="G30" i="6"/>
  <c r="BF36" i="6"/>
  <c r="BF41" i="6"/>
  <c r="BF42" i="6"/>
  <c r="BF45" i="6"/>
  <c r="BF50" i="6"/>
  <c r="BF51" i="6"/>
  <c r="G51" i="6"/>
  <c r="BF54" i="6"/>
  <c r="G54" i="6"/>
  <c r="BB29" i="6"/>
  <c r="G29" i="6"/>
  <c r="BB35" i="6"/>
  <c r="BB20" i="6"/>
  <c r="G20" i="6"/>
  <c r="BB44" i="6"/>
  <c r="BD20" i="6"/>
  <c r="BD29" i="6"/>
  <c r="BD35" i="6"/>
  <c r="G35" i="6"/>
  <c r="BD44" i="6"/>
  <c r="BF20" i="6"/>
  <c r="BF29" i="6"/>
  <c r="BF35" i="6"/>
  <c r="BF44" i="6"/>
  <c r="G44" i="6"/>
  <c r="A1" i="32"/>
  <c r="C172" i="32"/>
  <c r="C169" i="32"/>
  <c r="E169" i="32"/>
  <c r="G169" i="32"/>
  <c r="F159" i="32"/>
  <c r="F157" i="32"/>
  <c r="F155" i="32"/>
  <c r="F153" i="32"/>
  <c r="F151" i="32"/>
  <c r="F148" i="32"/>
  <c r="F146" i="32"/>
  <c r="F144" i="32"/>
  <c r="F142" i="32"/>
  <c r="F140" i="32"/>
  <c r="F138" i="32"/>
  <c r="F136" i="32"/>
  <c r="F134" i="32"/>
  <c r="F131" i="32"/>
  <c r="F129" i="32"/>
  <c r="F127" i="32"/>
  <c r="F125" i="32"/>
  <c r="F123" i="32"/>
  <c r="F120" i="32"/>
  <c r="F118" i="32"/>
  <c r="F116" i="32"/>
  <c r="F114" i="32"/>
  <c r="F112" i="32"/>
  <c r="F110" i="32"/>
  <c r="F108" i="32"/>
  <c r="F101" i="32"/>
  <c r="F99" i="32"/>
  <c r="F97" i="32"/>
  <c r="F94" i="32"/>
  <c r="F92" i="32"/>
  <c r="F89" i="32"/>
  <c r="F87" i="32"/>
  <c r="F85" i="32"/>
  <c r="F82" i="32"/>
  <c r="F80" i="32"/>
  <c r="F78" i="32"/>
  <c r="F76" i="32"/>
  <c r="F73" i="32"/>
  <c r="F71" i="32"/>
  <c r="F68" i="32"/>
  <c r="F66" i="32"/>
  <c r="F64" i="32"/>
  <c r="F62" i="32"/>
  <c r="F60" i="32"/>
  <c r="F58" i="32"/>
  <c r="F55" i="32"/>
  <c r="F53" i="32"/>
  <c r="F51" i="32"/>
  <c r="F49" i="32"/>
  <c r="F47" i="32"/>
  <c r="F45" i="32"/>
  <c r="F42" i="32"/>
  <c r="F40" i="32"/>
  <c r="F38" i="32"/>
  <c r="F36" i="32"/>
  <c r="F33" i="32"/>
  <c r="F31" i="32"/>
  <c r="F28" i="32"/>
  <c r="F26" i="32"/>
  <c r="F24" i="32"/>
  <c r="F22" i="32"/>
  <c r="F20" i="32"/>
  <c r="F18" i="32"/>
  <c r="F16" i="32"/>
  <c r="F14" i="32"/>
  <c r="F12" i="32"/>
  <c r="G4" i="32"/>
  <c r="D12" i="20"/>
  <c r="E12" i="20"/>
  <c r="G12" i="20"/>
  <c r="A13" i="20"/>
  <c r="A14" i="20"/>
  <c r="A15" i="20"/>
  <c r="E15" i="20"/>
  <c r="G15" i="20"/>
  <c r="A16" i="20"/>
  <c r="G16" i="20"/>
  <c r="D16" i="20" s="1"/>
  <c r="A17" i="20"/>
  <c r="A18" i="20"/>
  <c r="P66" i="6"/>
  <c r="M142" i="3"/>
  <c r="E142" i="3"/>
  <c r="M143" i="3"/>
  <c r="E143" i="3"/>
  <c r="M136" i="3"/>
  <c r="E136" i="3"/>
  <c r="F136" i="3" s="1"/>
  <c r="M128" i="3"/>
  <c r="O128" i="3"/>
  <c r="E128" i="3"/>
  <c r="M127" i="3"/>
  <c r="E127" i="3"/>
  <c r="M126" i="3"/>
  <c r="O126" i="3" s="1"/>
  <c r="E126" i="3"/>
  <c r="N126" i="3"/>
  <c r="M121" i="3"/>
  <c r="O121" i="3" s="1"/>
  <c r="E121" i="3"/>
  <c r="M120" i="3"/>
  <c r="N120" i="3" s="1"/>
  <c r="E120" i="3"/>
  <c r="M119" i="3"/>
  <c r="E119" i="3"/>
  <c r="M109" i="3"/>
  <c r="O109" i="3" s="1"/>
  <c r="E109" i="3"/>
  <c r="M108" i="3"/>
  <c r="N108" i="3" s="1"/>
  <c r="E108" i="3"/>
  <c r="F108" i="3" s="1"/>
  <c r="G137" i="32"/>
  <c r="G124" i="32"/>
  <c r="G86" i="32"/>
  <c r="G32" i="32"/>
  <c r="C8" i="3"/>
  <c r="C7" i="3"/>
  <c r="E5" i="3"/>
  <c r="G13" i="20" s="1"/>
  <c r="D5" i="3"/>
  <c r="E13" i="20" s="1"/>
  <c r="D60" i="30"/>
  <c r="AV57" i="30"/>
  <c r="AU57" i="30"/>
  <c r="AV56" i="30"/>
  <c r="AU56" i="30"/>
  <c r="AV55" i="30"/>
  <c r="AU55" i="30"/>
  <c r="AV54" i="30"/>
  <c r="AU54" i="30"/>
  <c r="AV53" i="30"/>
  <c r="AU53" i="30"/>
  <c r="AV52" i="30"/>
  <c r="AU52" i="30"/>
  <c r="AV51" i="30"/>
  <c r="AU51" i="30"/>
  <c r="AV50" i="30"/>
  <c r="AU50" i="30"/>
  <c r="AV49" i="30"/>
  <c r="AU49" i="30"/>
  <c r="AV48" i="30"/>
  <c r="AU48" i="30"/>
  <c r="AV47" i="30"/>
  <c r="AU47" i="30"/>
  <c r="AV46" i="30"/>
  <c r="AU46" i="30"/>
  <c r="AV45" i="30"/>
  <c r="AU45" i="30"/>
  <c r="AV44" i="30"/>
  <c r="AU44" i="30"/>
  <c r="AV43" i="30"/>
  <c r="AU43" i="30"/>
  <c r="AV42" i="30"/>
  <c r="AU42" i="30"/>
  <c r="AV41" i="30"/>
  <c r="AU41" i="30"/>
  <c r="AV40" i="30"/>
  <c r="AU40" i="30"/>
  <c r="AV39" i="30"/>
  <c r="AU39" i="30"/>
  <c r="AV38" i="30"/>
  <c r="AU38" i="30"/>
  <c r="AV37" i="30"/>
  <c r="AU37" i="30"/>
  <c r="AV36" i="30"/>
  <c r="AU36" i="30"/>
  <c r="AV35" i="30"/>
  <c r="AU35" i="30"/>
  <c r="AV34" i="30"/>
  <c r="AU34" i="30"/>
  <c r="AV33" i="30"/>
  <c r="AU33" i="30"/>
  <c r="AV32" i="30"/>
  <c r="AU32" i="30"/>
  <c r="AV31" i="30"/>
  <c r="AU31" i="30"/>
  <c r="AV30" i="30"/>
  <c r="AU30" i="30"/>
  <c r="AV29" i="30"/>
  <c r="AU29" i="30"/>
  <c r="AV28" i="30"/>
  <c r="AU28" i="30"/>
  <c r="AV27" i="30"/>
  <c r="AU27" i="30"/>
  <c r="AV26" i="30"/>
  <c r="AU26" i="30"/>
  <c r="AV25" i="30"/>
  <c r="AU25" i="30"/>
  <c r="AV24" i="30"/>
  <c r="AU24" i="30"/>
  <c r="AV23" i="30"/>
  <c r="AU23" i="30"/>
  <c r="AV22" i="30"/>
  <c r="AU22" i="30"/>
  <c r="AV21" i="30"/>
  <c r="AU21" i="30"/>
  <c r="AV20" i="30"/>
  <c r="AU20" i="30"/>
  <c r="AV19" i="30"/>
  <c r="AU19" i="30"/>
  <c r="F60" i="30" s="1"/>
  <c r="AV18" i="30"/>
  <c r="AU18" i="30"/>
  <c r="AV17" i="30"/>
  <c r="AU17" i="30"/>
  <c r="AV16" i="30"/>
  <c r="AU16" i="30"/>
  <c r="AV17" i="6"/>
  <c r="AV18" i="6"/>
  <c r="AV19" i="6"/>
  <c r="AV20" i="6"/>
  <c r="AV21" i="6"/>
  <c r="AV22" i="6"/>
  <c r="AV23" i="6"/>
  <c r="AV24" i="6"/>
  <c r="AV25" i="6"/>
  <c r="AV26" i="6"/>
  <c r="AV27" i="6"/>
  <c r="AV28" i="6"/>
  <c r="AV29" i="6"/>
  <c r="AV30" i="6"/>
  <c r="AV31" i="6"/>
  <c r="AV32" i="6"/>
  <c r="AV33" i="6"/>
  <c r="AV34" i="6"/>
  <c r="AV35" i="6"/>
  <c r="AV36" i="6"/>
  <c r="AV37" i="6"/>
  <c r="AV38" i="6"/>
  <c r="AV39" i="6"/>
  <c r="AV40" i="6"/>
  <c r="AV41" i="6"/>
  <c r="AV42" i="6"/>
  <c r="AV43" i="6"/>
  <c r="AV44" i="6"/>
  <c r="AV45" i="6"/>
  <c r="AV46" i="6"/>
  <c r="AV47" i="6"/>
  <c r="AV48" i="6"/>
  <c r="AV49" i="6"/>
  <c r="AV50" i="6"/>
  <c r="AV51" i="6"/>
  <c r="AV52" i="6"/>
  <c r="AV53" i="6"/>
  <c r="AV54" i="6"/>
  <c r="AV55" i="6"/>
  <c r="AV56" i="6"/>
  <c r="AV57" i="6"/>
  <c r="AU17" i="6"/>
  <c r="AU18" i="6"/>
  <c r="AU19" i="6"/>
  <c r="AU20" i="6"/>
  <c r="AU21" i="6"/>
  <c r="AU22" i="6"/>
  <c r="AU23" i="6"/>
  <c r="AU24" i="6"/>
  <c r="AU25" i="6"/>
  <c r="AU26" i="6"/>
  <c r="AU27" i="6"/>
  <c r="AU28" i="6"/>
  <c r="AU29" i="6"/>
  <c r="AU30" i="6"/>
  <c r="AU31" i="6"/>
  <c r="AU32" i="6"/>
  <c r="AU33" i="6"/>
  <c r="AU34" i="6"/>
  <c r="AU35" i="6"/>
  <c r="AU36" i="6"/>
  <c r="AU37" i="6"/>
  <c r="AU38" i="6"/>
  <c r="AU39" i="6"/>
  <c r="AU40" i="6"/>
  <c r="AU41" i="6"/>
  <c r="AU42" i="6"/>
  <c r="AU43" i="6"/>
  <c r="AU44" i="6"/>
  <c r="AU45" i="6"/>
  <c r="AU46" i="6"/>
  <c r="AU47" i="6"/>
  <c r="AU48" i="6"/>
  <c r="AU49" i="6"/>
  <c r="AU50" i="6"/>
  <c r="AU51" i="6"/>
  <c r="AU52" i="6"/>
  <c r="AU53" i="6"/>
  <c r="AU54" i="6"/>
  <c r="AU55" i="6"/>
  <c r="AU56" i="6"/>
  <c r="AU57" i="6"/>
  <c r="AV16" i="6"/>
  <c r="AU16" i="6"/>
  <c r="D60" i="6"/>
  <c r="C6" i="3" s="1"/>
  <c r="N59" i="30"/>
  <c r="N59" i="6"/>
  <c r="D67" i="8" s="1"/>
  <c r="C13" i="3"/>
  <c r="D6" i="37" s="1"/>
  <c r="C20" i="20"/>
  <c r="M73" i="3"/>
  <c r="E73" i="3"/>
  <c r="F73" i="3"/>
  <c r="M72" i="3"/>
  <c r="O72" i="3" s="1"/>
  <c r="E72" i="3"/>
  <c r="F72" i="3" s="1"/>
  <c r="E62" i="30"/>
  <c r="F62" i="30"/>
  <c r="G62" i="30"/>
  <c r="H62" i="30"/>
  <c r="I62" i="30"/>
  <c r="J62" i="30"/>
  <c r="E63" i="30"/>
  <c r="F63" i="30"/>
  <c r="G63" i="30"/>
  <c r="G75" i="30" s="1"/>
  <c r="H63" i="30"/>
  <c r="I63" i="30"/>
  <c r="J63" i="30"/>
  <c r="E65" i="30"/>
  <c r="F65" i="30"/>
  <c r="G65" i="30"/>
  <c r="H65" i="30"/>
  <c r="I65" i="30"/>
  <c r="I75" i="30" s="1"/>
  <c r="J65" i="30"/>
  <c r="E66" i="30"/>
  <c r="F66" i="30"/>
  <c r="G66" i="30"/>
  <c r="H66" i="30"/>
  <c r="I66" i="30"/>
  <c r="J66" i="30"/>
  <c r="P66" i="30" s="1"/>
  <c r="Q66" i="30" s="1"/>
  <c r="R66" i="30" s="1"/>
  <c r="S66" i="30" s="1"/>
  <c r="T66" i="30" s="1"/>
  <c r="U66" i="30" s="1"/>
  <c r="V66" i="30" s="1"/>
  <c r="W66" i="30" s="1"/>
  <c r="X66" i="30" s="1"/>
  <c r="Y66" i="30" s="1"/>
  <c r="Z66" i="30" s="1"/>
  <c r="AA66" i="30" s="1"/>
  <c r="AB66" i="30" s="1"/>
  <c r="AC66" i="30" s="1"/>
  <c r="AD66" i="30" s="1"/>
  <c r="AE66" i="30" s="1"/>
  <c r="AF66" i="30" s="1"/>
  <c r="AG66" i="30" s="1"/>
  <c r="AH66" i="30" s="1"/>
  <c r="AI66" i="30" s="1"/>
  <c r="AJ66" i="30" s="1"/>
  <c r="AK66" i="30" s="1"/>
  <c r="AL66" i="30" s="1"/>
  <c r="AM66" i="30" s="1"/>
  <c r="AN66" i="30" s="1"/>
  <c r="AO66" i="30" s="1"/>
  <c r="AP66" i="30" s="1"/>
  <c r="AQ66" i="30" s="1"/>
  <c r="AR66" i="30" s="1"/>
  <c r="AS66" i="30" s="1"/>
  <c r="E71" i="30"/>
  <c r="F71" i="30"/>
  <c r="G71" i="30"/>
  <c r="H71" i="30"/>
  <c r="I71" i="30"/>
  <c r="J71" i="30"/>
  <c r="E67" i="30"/>
  <c r="P67" i="30"/>
  <c r="Q67" i="30" s="1"/>
  <c r="R67" i="30" s="1"/>
  <c r="S67" i="30" s="1"/>
  <c r="T67" i="30" s="1"/>
  <c r="U67" i="30" s="1"/>
  <c r="V67" i="30" s="1"/>
  <c r="W67" i="30" s="1"/>
  <c r="X67" i="30" s="1"/>
  <c r="Y67" i="30" s="1"/>
  <c r="Z67" i="30" s="1"/>
  <c r="AA67" i="30" s="1"/>
  <c r="AB67" i="30" s="1"/>
  <c r="AC67" i="30" s="1"/>
  <c r="AD67" i="30" s="1"/>
  <c r="AE67" i="30" s="1"/>
  <c r="AF67" i="30" s="1"/>
  <c r="AG67" i="30" s="1"/>
  <c r="AH67" i="30" s="1"/>
  <c r="AI67" i="30" s="1"/>
  <c r="AJ67" i="30" s="1"/>
  <c r="AK67" i="30" s="1"/>
  <c r="AL67" i="30" s="1"/>
  <c r="AM67" i="30" s="1"/>
  <c r="AN67" i="30" s="1"/>
  <c r="AO67" i="30" s="1"/>
  <c r="AP67" i="30" s="1"/>
  <c r="AQ67" i="30" s="1"/>
  <c r="AR67" i="30" s="1"/>
  <c r="AS67" i="30" s="1"/>
  <c r="F67" i="30"/>
  <c r="G67" i="30"/>
  <c r="H67" i="30"/>
  <c r="I67" i="30"/>
  <c r="J67" i="30"/>
  <c r="E68" i="30"/>
  <c r="F68" i="30"/>
  <c r="G68" i="30"/>
  <c r="H68" i="30"/>
  <c r="I68" i="30"/>
  <c r="J68" i="30"/>
  <c r="E69" i="30"/>
  <c r="F69" i="30"/>
  <c r="G69" i="30"/>
  <c r="H69" i="30"/>
  <c r="I69" i="30"/>
  <c r="J69" i="30"/>
  <c r="E70" i="30"/>
  <c r="F70" i="30"/>
  <c r="G70" i="30"/>
  <c r="H70" i="30"/>
  <c r="I70" i="30"/>
  <c r="J70" i="30"/>
  <c r="P70" i="30" s="1"/>
  <c r="Q70" i="30" s="1"/>
  <c r="R70" i="30" s="1"/>
  <c r="S70" i="30" s="1"/>
  <c r="T70" i="30" s="1"/>
  <c r="U70" i="30" s="1"/>
  <c r="V70" i="30" s="1"/>
  <c r="W70" i="30" s="1"/>
  <c r="X70" i="30" s="1"/>
  <c r="Y70" i="30" s="1"/>
  <c r="Z70" i="30" s="1"/>
  <c r="AA70" i="30" s="1"/>
  <c r="AB70" i="30" s="1"/>
  <c r="AC70" i="30" s="1"/>
  <c r="AD70" i="30" s="1"/>
  <c r="AE70" i="30" s="1"/>
  <c r="AF70" i="30" s="1"/>
  <c r="AG70" i="30" s="1"/>
  <c r="AH70" i="30" s="1"/>
  <c r="E72" i="30"/>
  <c r="P72" i="30" s="1"/>
  <c r="Q72" i="30" s="1"/>
  <c r="R72" i="30" s="1"/>
  <c r="S72" i="30" s="1"/>
  <c r="T72" i="30" s="1"/>
  <c r="U72" i="30" s="1"/>
  <c r="V72" i="30" s="1"/>
  <c r="W72" i="30" s="1"/>
  <c r="X72" i="30" s="1"/>
  <c r="Y72" i="30" s="1"/>
  <c r="Z72" i="30" s="1"/>
  <c r="AA72" i="30" s="1"/>
  <c r="AB72" i="30" s="1"/>
  <c r="AC72" i="30" s="1"/>
  <c r="AD72" i="30" s="1"/>
  <c r="AE72" i="30" s="1"/>
  <c r="AF72" i="30" s="1"/>
  <c r="AG72" i="30" s="1"/>
  <c r="AH72" i="30" s="1"/>
  <c r="F72" i="30"/>
  <c r="G72" i="30"/>
  <c r="H72" i="30"/>
  <c r="I72" i="30"/>
  <c r="J72" i="30"/>
  <c r="E73" i="30"/>
  <c r="F73" i="30"/>
  <c r="P73" i="30" s="1"/>
  <c r="G73" i="30"/>
  <c r="H73" i="30"/>
  <c r="I73" i="30"/>
  <c r="J73" i="30"/>
  <c r="P99" i="30"/>
  <c r="P98" i="30"/>
  <c r="P97" i="30"/>
  <c r="P96" i="30"/>
  <c r="P95" i="30"/>
  <c r="P94" i="30"/>
  <c r="AT57" i="30"/>
  <c r="L57" i="30"/>
  <c r="P57" i="30" s="1"/>
  <c r="Q57" i="30" s="1"/>
  <c r="R57" i="30" s="1"/>
  <c r="S57" i="30" s="1"/>
  <c r="T57" i="30" s="1"/>
  <c r="U57" i="30" s="1"/>
  <c r="V57" i="30" s="1"/>
  <c r="W57" i="30" s="1"/>
  <c r="X57" i="30" s="1"/>
  <c r="Y57" i="30" s="1"/>
  <c r="Z57" i="30" s="1"/>
  <c r="AA57" i="30" s="1"/>
  <c r="AB57" i="30" s="1"/>
  <c r="AC57" i="30" s="1"/>
  <c r="AD57" i="30" s="1"/>
  <c r="AE57" i="30" s="1"/>
  <c r="AF57" i="30" s="1"/>
  <c r="AG57" i="30" s="1"/>
  <c r="AH57" i="30" s="1"/>
  <c r="AI57" i="30" s="1"/>
  <c r="AJ57" i="30" s="1"/>
  <c r="AK57" i="30" s="1"/>
  <c r="AL57" i="30" s="1"/>
  <c r="AM57" i="30" s="1"/>
  <c r="AN57" i="30" s="1"/>
  <c r="AO57" i="30" s="1"/>
  <c r="AP57" i="30" s="1"/>
  <c r="AQ57" i="30" s="1"/>
  <c r="AR57" i="30" s="1"/>
  <c r="AS57" i="30" s="1"/>
  <c r="AT56" i="30"/>
  <c r="L56" i="30"/>
  <c r="P56" i="30"/>
  <c r="Q56" i="30" s="1"/>
  <c r="R56" i="30" s="1"/>
  <c r="S56" i="30" s="1"/>
  <c r="T56" i="30" s="1"/>
  <c r="U56" i="30" s="1"/>
  <c r="V56" i="30" s="1"/>
  <c r="W56" i="30" s="1"/>
  <c r="X56" i="30" s="1"/>
  <c r="Y56" i="30" s="1"/>
  <c r="Z56" i="30" s="1"/>
  <c r="AA56" i="30" s="1"/>
  <c r="AB56" i="30" s="1"/>
  <c r="AC56" i="30" s="1"/>
  <c r="AD56" i="30" s="1"/>
  <c r="AE56" i="30" s="1"/>
  <c r="AF56" i="30" s="1"/>
  <c r="AG56" i="30" s="1"/>
  <c r="AH56" i="30" s="1"/>
  <c r="AI56" i="30" s="1"/>
  <c r="AJ56" i="30" s="1"/>
  <c r="AK56" i="30" s="1"/>
  <c r="AL56" i="30" s="1"/>
  <c r="AM56" i="30" s="1"/>
  <c r="AN56" i="30" s="1"/>
  <c r="AO56" i="30" s="1"/>
  <c r="AP56" i="30" s="1"/>
  <c r="AQ56" i="30" s="1"/>
  <c r="AR56" i="30" s="1"/>
  <c r="AS56" i="30" s="1"/>
  <c r="AT55" i="30"/>
  <c r="L55" i="30"/>
  <c r="P55" i="30" s="1"/>
  <c r="Q55" i="30" s="1"/>
  <c r="R55" i="30" s="1"/>
  <c r="S55" i="30" s="1"/>
  <c r="T55" i="30" s="1"/>
  <c r="U55" i="30" s="1"/>
  <c r="V55" i="30" s="1"/>
  <c r="W55" i="30" s="1"/>
  <c r="X55" i="30" s="1"/>
  <c r="Y55" i="30" s="1"/>
  <c r="Z55" i="30" s="1"/>
  <c r="AA55" i="30" s="1"/>
  <c r="AB55" i="30" s="1"/>
  <c r="AC55" i="30" s="1"/>
  <c r="AD55" i="30" s="1"/>
  <c r="AE55" i="30" s="1"/>
  <c r="AF55" i="30" s="1"/>
  <c r="AG55" i="30" s="1"/>
  <c r="AH55" i="30" s="1"/>
  <c r="AI55" i="30" s="1"/>
  <c r="AJ55" i="30" s="1"/>
  <c r="AK55" i="30" s="1"/>
  <c r="AL55" i="30" s="1"/>
  <c r="AM55" i="30" s="1"/>
  <c r="AN55" i="30" s="1"/>
  <c r="AO55" i="30" s="1"/>
  <c r="AP55" i="30" s="1"/>
  <c r="AQ55" i="30" s="1"/>
  <c r="AR55" i="30" s="1"/>
  <c r="AS55" i="30" s="1"/>
  <c r="AT54" i="30"/>
  <c r="L54" i="30"/>
  <c r="P54" i="30" s="1"/>
  <c r="Q54" i="30" s="1"/>
  <c r="R54" i="30" s="1"/>
  <c r="S54" i="30"/>
  <c r="T54" i="30" s="1"/>
  <c r="U54" i="30" s="1"/>
  <c r="V54" i="30" s="1"/>
  <c r="W54" i="30" s="1"/>
  <c r="X54" i="30" s="1"/>
  <c r="Y54" i="30" s="1"/>
  <c r="Z54" i="30" s="1"/>
  <c r="AA54" i="30" s="1"/>
  <c r="AB54" i="30" s="1"/>
  <c r="AC54" i="30" s="1"/>
  <c r="AD54" i="30" s="1"/>
  <c r="AE54" i="30" s="1"/>
  <c r="AF54" i="30" s="1"/>
  <c r="AG54" i="30" s="1"/>
  <c r="AH54" i="30" s="1"/>
  <c r="AI54" i="30" s="1"/>
  <c r="AJ54" i="30" s="1"/>
  <c r="AK54" i="30" s="1"/>
  <c r="AL54" i="30" s="1"/>
  <c r="AM54" i="30" s="1"/>
  <c r="AN54" i="30" s="1"/>
  <c r="AO54" i="30" s="1"/>
  <c r="AP54" i="30" s="1"/>
  <c r="AQ54" i="30" s="1"/>
  <c r="AR54" i="30" s="1"/>
  <c r="AS54" i="30" s="1"/>
  <c r="AT53" i="30"/>
  <c r="L53" i="30"/>
  <c r="P53" i="30" s="1"/>
  <c r="Q53" i="30" s="1"/>
  <c r="R53" i="30" s="1"/>
  <c r="S53" i="30" s="1"/>
  <c r="T53" i="30" s="1"/>
  <c r="U53" i="30" s="1"/>
  <c r="V53" i="30" s="1"/>
  <c r="W53" i="30" s="1"/>
  <c r="X53" i="30"/>
  <c r="Y53" i="30" s="1"/>
  <c r="Z53" i="30" s="1"/>
  <c r="AA53" i="30" s="1"/>
  <c r="AB53" i="30" s="1"/>
  <c r="AC53" i="30" s="1"/>
  <c r="AD53" i="30" s="1"/>
  <c r="AE53" i="30" s="1"/>
  <c r="AF53" i="30" s="1"/>
  <c r="AG53" i="30" s="1"/>
  <c r="AH53" i="30" s="1"/>
  <c r="AI53" i="30" s="1"/>
  <c r="AJ53" i="30" s="1"/>
  <c r="AK53" i="30" s="1"/>
  <c r="AL53" i="30" s="1"/>
  <c r="AM53" i="30" s="1"/>
  <c r="AN53" i="30" s="1"/>
  <c r="AO53" i="30" s="1"/>
  <c r="AP53" i="30" s="1"/>
  <c r="AQ53" i="30" s="1"/>
  <c r="AR53" i="30" s="1"/>
  <c r="AS53" i="30" s="1"/>
  <c r="AT52" i="30"/>
  <c r="L52" i="30"/>
  <c r="P52" i="30" s="1"/>
  <c r="Q52" i="30" s="1"/>
  <c r="R52" i="30" s="1"/>
  <c r="S52" i="30" s="1"/>
  <c r="T52" i="30" s="1"/>
  <c r="U52" i="30" s="1"/>
  <c r="V52" i="30" s="1"/>
  <c r="W52" i="30" s="1"/>
  <c r="X52" i="30" s="1"/>
  <c r="Y52" i="30" s="1"/>
  <c r="Z52" i="30" s="1"/>
  <c r="AA52" i="30" s="1"/>
  <c r="AB52" i="30" s="1"/>
  <c r="AC52" i="30" s="1"/>
  <c r="AD52" i="30" s="1"/>
  <c r="AE52" i="30" s="1"/>
  <c r="AF52" i="30" s="1"/>
  <c r="AG52" i="30" s="1"/>
  <c r="AH52" i="30" s="1"/>
  <c r="AI52" i="30" s="1"/>
  <c r="AJ52" i="30" s="1"/>
  <c r="AK52" i="30" s="1"/>
  <c r="AL52" i="30" s="1"/>
  <c r="AM52" i="30" s="1"/>
  <c r="AN52" i="30" s="1"/>
  <c r="AO52" i="30" s="1"/>
  <c r="AP52" i="30" s="1"/>
  <c r="AQ52" i="30" s="1"/>
  <c r="AR52" i="30" s="1"/>
  <c r="AS52" i="30" s="1"/>
  <c r="AT51" i="30"/>
  <c r="L51" i="30"/>
  <c r="P51" i="30" s="1"/>
  <c r="Q51" i="30" s="1"/>
  <c r="R51" i="30" s="1"/>
  <c r="S51" i="30" s="1"/>
  <c r="T51" i="30" s="1"/>
  <c r="U51" i="30" s="1"/>
  <c r="V51" i="30" s="1"/>
  <c r="W51" i="30" s="1"/>
  <c r="X51" i="30" s="1"/>
  <c r="Y51" i="30" s="1"/>
  <c r="Z51" i="30" s="1"/>
  <c r="AA51" i="30" s="1"/>
  <c r="AB51" i="30" s="1"/>
  <c r="AC51" i="30" s="1"/>
  <c r="AD51" i="30" s="1"/>
  <c r="AE51" i="30" s="1"/>
  <c r="AF51" i="30" s="1"/>
  <c r="AG51" i="30" s="1"/>
  <c r="AH51" i="30" s="1"/>
  <c r="AI51" i="30" s="1"/>
  <c r="AJ51" i="30" s="1"/>
  <c r="AK51" i="30" s="1"/>
  <c r="AL51" i="30" s="1"/>
  <c r="AM51" i="30" s="1"/>
  <c r="AN51" i="30" s="1"/>
  <c r="AO51" i="30" s="1"/>
  <c r="AP51" i="30" s="1"/>
  <c r="AQ51" i="30" s="1"/>
  <c r="AR51" i="30" s="1"/>
  <c r="AS51" i="30" s="1"/>
  <c r="AT50" i="30"/>
  <c r="L50" i="30"/>
  <c r="P50" i="30" s="1"/>
  <c r="Q50" i="30" s="1"/>
  <c r="R50" i="30" s="1"/>
  <c r="S50" i="30" s="1"/>
  <c r="T50" i="30" s="1"/>
  <c r="U50" i="30" s="1"/>
  <c r="V50" i="30" s="1"/>
  <c r="W50" i="30" s="1"/>
  <c r="X50" i="30" s="1"/>
  <c r="Y50" i="30" s="1"/>
  <c r="Z50" i="30" s="1"/>
  <c r="AA50" i="30" s="1"/>
  <c r="AB50" i="30" s="1"/>
  <c r="AC50" i="30" s="1"/>
  <c r="AD50" i="30" s="1"/>
  <c r="AE50" i="30" s="1"/>
  <c r="AF50" i="30" s="1"/>
  <c r="AG50" i="30" s="1"/>
  <c r="AH50" i="30" s="1"/>
  <c r="AI50" i="30" s="1"/>
  <c r="AJ50" i="30" s="1"/>
  <c r="AK50" i="30" s="1"/>
  <c r="AL50" i="30" s="1"/>
  <c r="AM50" i="30" s="1"/>
  <c r="AN50" i="30" s="1"/>
  <c r="AO50" i="30" s="1"/>
  <c r="AP50" i="30" s="1"/>
  <c r="AQ50" i="30" s="1"/>
  <c r="AR50" i="30" s="1"/>
  <c r="AS50" i="30" s="1"/>
  <c r="AT49" i="30"/>
  <c r="L49" i="30"/>
  <c r="P49" i="30" s="1"/>
  <c r="Q49" i="30"/>
  <c r="R49" i="30" s="1"/>
  <c r="S49" i="30" s="1"/>
  <c r="T49" i="30" s="1"/>
  <c r="U49" i="30" s="1"/>
  <c r="V49" i="30" s="1"/>
  <c r="W49" i="30" s="1"/>
  <c r="X49" i="30" s="1"/>
  <c r="Y49" i="30" s="1"/>
  <c r="Z49" i="30" s="1"/>
  <c r="AA49" i="30"/>
  <c r="AB49" i="30" s="1"/>
  <c r="AC49" i="30" s="1"/>
  <c r="AD49" i="30" s="1"/>
  <c r="AE49" i="30" s="1"/>
  <c r="AF49" i="30" s="1"/>
  <c r="AG49" i="30" s="1"/>
  <c r="AH49" i="30" s="1"/>
  <c r="AI49" i="30" s="1"/>
  <c r="AJ49" i="30" s="1"/>
  <c r="AK49" i="30" s="1"/>
  <c r="AL49" i="30" s="1"/>
  <c r="AM49" i="30" s="1"/>
  <c r="AN49" i="30" s="1"/>
  <c r="AO49" i="30" s="1"/>
  <c r="AP49" i="30" s="1"/>
  <c r="AQ49" i="30" s="1"/>
  <c r="AR49" i="30" s="1"/>
  <c r="AS49" i="30" s="1"/>
  <c r="AT48" i="30"/>
  <c r="L48" i="30"/>
  <c r="P48" i="30" s="1"/>
  <c r="Q48" i="30" s="1"/>
  <c r="R48" i="30"/>
  <c r="S48" i="30" s="1"/>
  <c r="T48" i="30" s="1"/>
  <c r="U48" i="30" s="1"/>
  <c r="V48" i="30" s="1"/>
  <c r="W48" i="30" s="1"/>
  <c r="X48" i="30" s="1"/>
  <c r="Y48" i="30" s="1"/>
  <c r="Z48" i="30" s="1"/>
  <c r="AA48" i="30" s="1"/>
  <c r="AB48" i="30" s="1"/>
  <c r="AC48" i="30" s="1"/>
  <c r="AD48" i="30" s="1"/>
  <c r="AE48" i="30" s="1"/>
  <c r="AF48" i="30" s="1"/>
  <c r="AG48" i="30" s="1"/>
  <c r="AH48" i="30" s="1"/>
  <c r="AI48" i="30" s="1"/>
  <c r="AJ48" i="30" s="1"/>
  <c r="AK48" i="30" s="1"/>
  <c r="AL48" i="30" s="1"/>
  <c r="AM48" i="30" s="1"/>
  <c r="AN48" i="30" s="1"/>
  <c r="AO48" i="30" s="1"/>
  <c r="AP48" i="30" s="1"/>
  <c r="AQ48" i="30" s="1"/>
  <c r="AR48" i="30" s="1"/>
  <c r="AS48" i="30" s="1"/>
  <c r="AT47" i="30"/>
  <c r="L47" i="30"/>
  <c r="P47" i="30" s="1"/>
  <c r="Q47" i="30" s="1"/>
  <c r="R47" i="30"/>
  <c r="S47" i="30"/>
  <c r="T47" i="30" s="1"/>
  <c r="U47" i="30" s="1"/>
  <c r="V47" i="30" s="1"/>
  <c r="W47" i="30" s="1"/>
  <c r="X47" i="30" s="1"/>
  <c r="Y47" i="30" s="1"/>
  <c r="Z47" i="30" s="1"/>
  <c r="AA47" i="30" s="1"/>
  <c r="AB47" i="30" s="1"/>
  <c r="AC47" i="30" s="1"/>
  <c r="AD47" i="30" s="1"/>
  <c r="AE47" i="30" s="1"/>
  <c r="AF47" i="30" s="1"/>
  <c r="AG47" i="30" s="1"/>
  <c r="AH47" i="30" s="1"/>
  <c r="AI47" i="30" s="1"/>
  <c r="AJ47" i="30" s="1"/>
  <c r="AK47" i="30" s="1"/>
  <c r="AL47" i="30" s="1"/>
  <c r="AM47" i="30" s="1"/>
  <c r="AN47" i="30" s="1"/>
  <c r="AO47" i="30" s="1"/>
  <c r="AP47" i="30" s="1"/>
  <c r="AQ47" i="30" s="1"/>
  <c r="AR47" i="30" s="1"/>
  <c r="AS47" i="30" s="1"/>
  <c r="AT46" i="30"/>
  <c r="L46" i="30"/>
  <c r="P46" i="30" s="1"/>
  <c r="Q46" i="30" s="1"/>
  <c r="R46" i="30" s="1"/>
  <c r="S46" i="30" s="1"/>
  <c r="T46" i="30" s="1"/>
  <c r="U46" i="30" s="1"/>
  <c r="V46" i="30" s="1"/>
  <c r="W46" i="30" s="1"/>
  <c r="X46" i="30" s="1"/>
  <c r="Y46" i="30" s="1"/>
  <c r="Z46" i="30" s="1"/>
  <c r="AA46" i="30" s="1"/>
  <c r="AB46" i="30" s="1"/>
  <c r="AC46" i="30" s="1"/>
  <c r="AD46" i="30" s="1"/>
  <c r="AE46" i="30" s="1"/>
  <c r="AF46" i="30" s="1"/>
  <c r="AG46" i="30" s="1"/>
  <c r="AH46" i="30" s="1"/>
  <c r="AI46" i="30" s="1"/>
  <c r="AJ46" i="30" s="1"/>
  <c r="AK46" i="30" s="1"/>
  <c r="AL46" i="30" s="1"/>
  <c r="AM46" i="30" s="1"/>
  <c r="AN46" i="30" s="1"/>
  <c r="AO46" i="30" s="1"/>
  <c r="AP46" i="30" s="1"/>
  <c r="AQ46" i="30" s="1"/>
  <c r="AR46" i="30" s="1"/>
  <c r="AS46" i="30" s="1"/>
  <c r="AT45" i="30"/>
  <c r="L45" i="30"/>
  <c r="P45" i="30" s="1"/>
  <c r="Q45" i="30" s="1"/>
  <c r="R45" i="30" s="1"/>
  <c r="S45" i="30" s="1"/>
  <c r="T45" i="30" s="1"/>
  <c r="U45" i="30" s="1"/>
  <c r="V45" i="30" s="1"/>
  <c r="W45" i="30" s="1"/>
  <c r="X45" i="30" s="1"/>
  <c r="Y45" i="30" s="1"/>
  <c r="Z45" i="30" s="1"/>
  <c r="AA45" i="30" s="1"/>
  <c r="AB45" i="30" s="1"/>
  <c r="AC45" i="30" s="1"/>
  <c r="AD45" i="30" s="1"/>
  <c r="AE45" i="30" s="1"/>
  <c r="AF45" i="30" s="1"/>
  <c r="AG45" i="30" s="1"/>
  <c r="AH45" i="30" s="1"/>
  <c r="AI45" i="30" s="1"/>
  <c r="AJ45" i="30" s="1"/>
  <c r="AK45" i="30" s="1"/>
  <c r="AL45" i="30" s="1"/>
  <c r="AM45" i="30" s="1"/>
  <c r="AN45" i="30" s="1"/>
  <c r="AO45" i="30" s="1"/>
  <c r="AP45" i="30" s="1"/>
  <c r="AQ45" i="30" s="1"/>
  <c r="AR45" i="30" s="1"/>
  <c r="AS45" i="30" s="1"/>
  <c r="AT44" i="30"/>
  <c r="L44" i="30"/>
  <c r="P44" i="30"/>
  <c r="Q44" i="30"/>
  <c r="R44" i="30" s="1"/>
  <c r="S44" i="30" s="1"/>
  <c r="T44" i="30" s="1"/>
  <c r="U44" i="30" s="1"/>
  <c r="V44" i="30" s="1"/>
  <c r="W44" i="30"/>
  <c r="X44" i="30" s="1"/>
  <c r="Y44" i="30" s="1"/>
  <c r="Z44" i="30" s="1"/>
  <c r="AA44" i="30" s="1"/>
  <c r="AB44" i="30" s="1"/>
  <c r="AC44" i="30" s="1"/>
  <c r="AD44" i="30" s="1"/>
  <c r="AE44" i="30" s="1"/>
  <c r="AF44" i="30" s="1"/>
  <c r="AG44" i="30" s="1"/>
  <c r="AH44" i="30" s="1"/>
  <c r="AI44" i="30" s="1"/>
  <c r="AJ44" i="30" s="1"/>
  <c r="AK44" i="30" s="1"/>
  <c r="AL44" i="30" s="1"/>
  <c r="AM44" i="30" s="1"/>
  <c r="AN44" i="30" s="1"/>
  <c r="AO44" i="30" s="1"/>
  <c r="AP44" i="30" s="1"/>
  <c r="AQ44" i="30" s="1"/>
  <c r="AR44" i="30" s="1"/>
  <c r="AS44" i="30" s="1"/>
  <c r="AT43" i="30"/>
  <c r="L43" i="30"/>
  <c r="P43" i="30" s="1"/>
  <c r="Q43" i="30" s="1"/>
  <c r="R43" i="30" s="1"/>
  <c r="S43" i="30" s="1"/>
  <c r="T43" i="30" s="1"/>
  <c r="U43" i="30" s="1"/>
  <c r="V43" i="30" s="1"/>
  <c r="W43" i="30" s="1"/>
  <c r="X43" i="30" s="1"/>
  <c r="Y43" i="30" s="1"/>
  <c r="Z43" i="30" s="1"/>
  <c r="AA43" i="30" s="1"/>
  <c r="AB43" i="30" s="1"/>
  <c r="AC43" i="30" s="1"/>
  <c r="AD43" i="30" s="1"/>
  <c r="AE43" i="30" s="1"/>
  <c r="AF43" i="30" s="1"/>
  <c r="AG43" i="30" s="1"/>
  <c r="AH43" i="30" s="1"/>
  <c r="AI43" i="30" s="1"/>
  <c r="AJ43" i="30" s="1"/>
  <c r="AK43" i="30" s="1"/>
  <c r="AL43" i="30" s="1"/>
  <c r="AM43" i="30" s="1"/>
  <c r="AN43" i="30" s="1"/>
  <c r="AO43" i="30" s="1"/>
  <c r="AP43" i="30" s="1"/>
  <c r="AQ43" i="30" s="1"/>
  <c r="AR43" i="30" s="1"/>
  <c r="AS43" i="30" s="1"/>
  <c r="AT42" i="30"/>
  <c r="L42" i="30"/>
  <c r="P42" i="30" s="1"/>
  <c r="Q42" i="30" s="1"/>
  <c r="R42" i="30" s="1"/>
  <c r="S42" i="30" s="1"/>
  <c r="T42" i="30"/>
  <c r="U42" i="30" s="1"/>
  <c r="V42" i="30" s="1"/>
  <c r="W42" i="30" s="1"/>
  <c r="X42" i="30" s="1"/>
  <c r="Y42" i="30" s="1"/>
  <c r="Z42" i="30" s="1"/>
  <c r="AA42" i="30" s="1"/>
  <c r="AB42" i="30" s="1"/>
  <c r="AC42" i="30" s="1"/>
  <c r="AD42" i="30" s="1"/>
  <c r="AE42" i="30" s="1"/>
  <c r="AF42" i="30" s="1"/>
  <c r="AG42" i="30" s="1"/>
  <c r="AH42" i="30" s="1"/>
  <c r="AI42" i="30" s="1"/>
  <c r="AJ42" i="30" s="1"/>
  <c r="AK42" i="30" s="1"/>
  <c r="AL42" i="30" s="1"/>
  <c r="AM42" i="30" s="1"/>
  <c r="AN42" i="30" s="1"/>
  <c r="AO42" i="30" s="1"/>
  <c r="AP42" i="30" s="1"/>
  <c r="AQ42" i="30" s="1"/>
  <c r="AR42" i="30" s="1"/>
  <c r="AS42" i="30" s="1"/>
  <c r="AT41" i="30"/>
  <c r="L41" i="30"/>
  <c r="P41" i="30" s="1"/>
  <c r="Q41" i="30" s="1"/>
  <c r="R41" i="30" s="1"/>
  <c r="S41" i="30"/>
  <c r="T41" i="30" s="1"/>
  <c r="U41" i="30" s="1"/>
  <c r="V41" i="30" s="1"/>
  <c r="W41" i="30" s="1"/>
  <c r="X41" i="30" s="1"/>
  <c r="Y41" i="30" s="1"/>
  <c r="Z41" i="30" s="1"/>
  <c r="AA41" i="30" s="1"/>
  <c r="AB41" i="30" s="1"/>
  <c r="AC41" i="30" s="1"/>
  <c r="AD41" i="30" s="1"/>
  <c r="AE41" i="30" s="1"/>
  <c r="AF41" i="30" s="1"/>
  <c r="AG41" i="30" s="1"/>
  <c r="AH41" i="30" s="1"/>
  <c r="AI41" i="30" s="1"/>
  <c r="AJ41" i="30" s="1"/>
  <c r="AK41" i="30" s="1"/>
  <c r="AL41" i="30" s="1"/>
  <c r="AM41" i="30" s="1"/>
  <c r="AN41" i="30" s="1"/>
  <c r="AO41" i="30" s="1"/>
  <c r="AP41" i="30" s="1"/>
  <c r="AQ41" i="30" s="1"/>
  <c r="AR41" i="30" s="1"/>
  <c r="AS41" i="30" s="1"/>
  <c r="AT40" i="30"/>
  <c r="L40" i="30"/>
  <c r="P40" i="30"/>
  <c r="Q40" i="30" s="1"/>
  <c r="R40" i="30" s="1"/>
  <c r="S40" i="30" s="1"/>
  <c r="T40" i="30" s="1"/>
  <c r="U40" i="30" s="1"/>
  <c r="V40" i="30" s="1"/>
  <c r="W40" i="30" s="1"/>
  <c r="X40" i="30" s="1"/>
  <c r="Y40" i="30" s="1"/>
  <c r="Z40" i="30" s="1"/>
  <c r="AA40" i="30" s="1"/>
  <c r="AB40" i="30" s="1"/>
  <c r="AC40" i="30" s="1"/>
  <c r="AD40" i="30" s="1"/>
  <c r="AE40" i="30" s="1"/>
  <c r="AF40" i="30" s="1"/>
  <c r="AG40" i="30" s="1"/>
  <c r="AH40" i="30" s="1"/>
  <c r="AI40" i="30" s="1"/>
  <c r="AJ40" i="30" s="1"/>
  <c r="AK40" i="30" s="1"/>
  <c r="AL40" i="30" s="1"/>
  <c r="AM40" i="30" s="1"/>
  <c r="AN40" i="30" s="1"/>
  <c r="AO40" i="30" s="1"/>
  <c r="AP40" i="30" s="1"/>
  <c r="AQ40" i="30" s="1"/>
  <c r="AR40" i="30" s="1"/>
  <c r="AS40" i="30" s="1"/>
  <c r="AT39" i="30"/>
  <c r="L39" i="30"/>
  <c r="P39" i="30" s="1"/>
  <c r="Q39" i="30" s="1"/>
  <c r="R39" i="30" s="1"/>
  <c r="S39" i="30" s="1"/>
  <c r="T39" i="30" s="1"/>
  <c r="U39" i="30" s="1"/>
  <c r="V39" i="30" s="1"/>
  <c r="W39" i="30" s="1"/>
  <c r="X39" i="30" s="1"/>
  <c r="Y39" i="30" s="1"/>
  <c r="Z39" i="30" s="1"/>
  <c r="AA39" i="30" s="1"/>
  <c r="AB39" i="30" s="1"/>
  <c r="AC39" i="30" s="1"/>
  <c r="AD39" i="30" s="1"/>
  <c r="AE39" i="30" s="1"/>
  <c r="AF39" i="30" s="1"/>
  <c r="AG39" i="30" s="1"/>
  <c r="AH39" i="30" s="1"/>
  <c r="AI39" i="30" s="1"/>
  <c r="AJ39" i="30" s="1"/>
  <c r="AK39" i="30" s="1"/>
  <c r="AL39" i="30" s="1"/>
  <c r="AM39" i="30" s="1"/>
  <c r="AN39" i="30" s="1"/>
  <c r="AO39" i="30" s="1"/>
  <c r="AP39" i="30" s="1"/>
  <c r="AQ39" i="30" s="1"/>
  <c r="AR39" i="30" s="1"/>
  <c r="AS39" i="30" s="1"/>
  <c r="AT38" i="30"/>
  <c r="L38" i="30"/>
  <c r="P38" i="30" s="1"/>
  <c r="Q38" i="30" s="1"/>
  <c r="R38" i="30" s="1"/>
  <c r="S38" i="30" s="1"/>
  <c r="T38" i="30" s="1"/>
  <c r="U38" i="30" s="1"/>
  <c r="V38" i="30" s="1"/>
  <c r="W38" i="30" s="1"/>
  <c r="X38" i="30" s="1"/>
  <c r="Y38" i="30" s="1"/>
  <c r="Z38" i="30" s="1"/>
  <c r="AA38" i="30" s="1"/>
  <c r="AB38" i="30" s="1"/>
  <c r="AC38" i="30" s="1"/>
  <c r="AD38" i="30" s="1"/>
  <c r="AE38" i="30" s="1"/>
  <c r="AF38" i="30" s="1"/>
  <c r="AG38" i="30" s="1"/>
  <c r="AH38" i="30" s="1"/>
  <c r="AI38" i="30" s="1"/>
  <c r="AJ38" i="30" s="1"/>
  <c r="AK38" i="30" s="1"/>
  <c r="AL38" i="30" s="1"/>
  <c r="AM38" i="30" s="1"/>
  <c r="AN38" i="30" s="1"/>
  <c r="AO38" i="30" s="1"/>
  <c r="AP38" i="30" s="1"/>
  <c r="AQ38" i="30" s="1"/>
  <c r="AR38" i="30" s="1"/>
  <c r="AS38" i="30" s="1"/>
  <c r="AT37" i="30"/>
  <c r="L37" i="30"/>
  <c r="P37" i="30" s="1"/>
  <c r="Q37" i="30" s="1"/>
  <c r="R37" i="30" s="1"/>
  <c r="S37" i="30" s="1"/>
  <c r="T37" i="30"/>
  <c r="U37" i="30" s="1"/>
  <c r="V37" i="30" s="1"/>
  <c r="W37" i="30" s="1"/>
  <c r="X37" i="30" s="1"/>
  <c r="Y37" i="30" s="1"/>
  <c r="Z37" i="30" s="1"/>
  <c r="AA37" i="30" s="1"/>
  <c r="AB37" i="30" s="1"/>
  <c r="AC37" i="30" s="1"/>
  <c r="AD37" i="30" s="1"/>
  <c r="AE37" i="30" s="1"/>
  <c r="AF37" i="30" s="1"/>
  <c r="AG37" i="30" s="1"/>
  <c r="AH37" i="30" s="1"/>
  <c r="AI37" i="30" s="1"/>
  <c r="AJ37" i="30" s="1"/>
  <c r="AK37" i="30" s="1"/>
  <c r="AL37" i="30" s="1"/>
  <c r="AM37" i="30" s="1"/>
  <c r="AN37" i="30" s="1"/>
  <c r="AO37" i="30" s="1"/>
  <c r="AP37" i="30" s="1"/>
  <c r="AQ37" i="30" s="1"/>
  <c r="AR37" i="30" s="1"/>
  <c r="AS37" i="30" s="1"/>
  <c r="AT36" i="30"/>
  <c r="L36" i="30"/>
  <c r="P36" i="30" s="1"/>
  <c r="Q36" i="30" s="1"/>
  <c r="R36" i="30" s="1"/>
  <c r="S36" i="30" s="1"/>
  <c r="T36" i="30" s="1"/>
  <c r="U36" i="30" s="1"/>
  <c r="V36" i="30" s="1"/>
  <c r="W36" i="30" s="1"/>
  <c r="X36" i="30" s="1"/>
  <c r="Y36" i="30" s="1"/>
  <c r="Z36" i="30" s="1"/>
  <c r="AA36" i="30" s="1"/>
  <c r="AB36" i="30" s="1"/>
  <c r="AC36" i="30" s="1"/>
  <c r="AD36" i="30" s="1"/>
  <c r="AE36" i="30" s="1"/>
  <c r="AF36" i="30" s="1"/>
  <c r="AG36" i="30" s="1"/>
  <c r="AH36" i="30" s="1"/>
  <c r="AI36" i="30" s="1"/>
  <c r="AJ36" i="30" s="1"/>
  <c r="AK36" i="30" s="1"/>
  <c r="AL36" i="30" s="1"/>
  <c r="AM36" i="30" s="1"/>
  <c r="AN36" i="30" s="1"/>
  <c r="AO36" i="30" s="1"/>
  <c r="AP36" i="30" s="1"/>
  <c r="AQ36" i="30" s="1"/>
  <c r="AR36" i="30" s="1"/>
  <c r="AS36" i="30" s="1"/>
  <c r="AT35" i="30"/>
  <c r="L35" i="30"/>
  <c r="P35" i="30"/>
  <c r="Q35" i="30" s="1"/>
  <c r="R35" i="30" s="1"/>
  <c r="S35" i="30" s="1"/>
  <c r="T35" i="30" s="1"/>
  <c r="U35" i="30" s="1"/>
  <c r="V35" i="30" s="1"/>
  <c r="W35" i="30" s="1"/>
  <c r="X35" i="30" s="1"/>
  <c r="Y35" i="30" s="1"/>
  <c r="Z35" i="30" s="1"/>
  <c r="AA35" i="30" s="1"/>
  <c r="AB35" i="30" s="1"/>
  <c r="AC35" i="30" s="1"/>
  <c r="AD35" i="30" s="1"/>
  <c r="AE35" i="30" s="1"/>
  <c r="AF35" i="30" s="1"/>
  <c r="AG35" i="30" s="1"/>
  <c r="AH35" i="30" s="1"/>
  <c r="AI35" i="30" s="1"/>
  <c r="AJ35" i="30" s="1"/>
  <c r="AK35" i="30" s="1"/>
  <c r="AL35" i="30" s="1"/>
  <c r="AM35" i="30" s="1"/>
  <c r="AN35" i="30" s="1"/>
  <c r="AO35" i="30" s="1"/>
  <c r="AP35" i="30" s="1"/>
  <c r="AQ35" i="30" s="1"/>
  <c r="AR35" i="30" s="1"/>
  <c r="AS35" i="30" s="1"/>
  <c r="AT34" i="30"/>
  <c r="L34" i="30"/>
  <c r="P34" i="30" s="1"/>
  <c r="Q34" i="30" s="1"/>
  <c r="R34" i="30" s="1"/>
  <c r="S34" i="30" s="1"/>
  <c r="T34" i="30" s="1"/>
  <c r="U34" i="30" s="1"/>
  <c r="V34" i="30" s="1"/>
  <c r="W34" i="30" s="1"/>
  <c r="X34" i="30" s="1"/>
  <c r="Y34" i="30" s="1"/>
  <c r="Z34" i="30" s="1"/>
  <c r="AA34" i="30" s="1"/>
  <c r="AB34" i="30" s="1"/>
  <c r="AC34" i="30" s="1"/>
  <c r="AD34" i="30" s="1"/>
  <c r="AE34" i="30" s="1"/>
  <c r="AF34" i="30" s="1"/>
  <c r="AG34" i="30" s="1"/>
  <c r="AH34" i="30" s="1"/>
  <c r="AI34" i="30" s="1"/>
  <c r="AJ34" i="30" s="1"/>
  <c r="AK34" i="30" s="1"/>
  <c r="AL34" i="30" s="1"/>
  <c r="AM34" i="30" s="1"/>
  <c r="AN34" i="30" s="1"/>
  <c r="AO34" i="30" s="1"/>
  <c r="AP34" i="30" s="1"/>
  <c r="AQ34" i="30" s="1"/>
  <c r="AR34" i="30" s="1"/>
  <c r="AS34" i="30" s="1"/>
  <c r="AT33" i="30"/>
  <c r="L33" i="30"/>
  <c r="P33" i="30" s="1"/>
  <c r="AT32" i="30"/>
  <c r="L32" i="30"/>
  <c r="P32" i="30" s="1"/>
  <c r="Q32" i="30" s="1"/>
  <c r="R32" i="30" s="1"/>
  <c r="S32" i="30" s="1"/>
  <c r="T32" i="30" s="1"/>
  <c r="U32" i="30" s="1"/>
  <c r="V32" i="30" s="1"/>
  <c r="W32" i="30" s="1"/>
  <c r="X32" i="30" s="1"/>
  <c r="Y32" i="30" s="1"/>
  <c r="Z32" i="30" s="1"/>
  <c r="AA32" i="30" s="1"/>
  <c r="AB32" i="30" s="1"/>
  <c r="AC32" i="30" s="1"/>
  <c r="AD32" i="30" s="1"/>
  <c r="AE32" i="30" s="1"/>
  <c r="AF32" i="30" s="1"/>
  <c r="AG32" i="30" s="1"/>
  <c r="AH32" i="30" s="1"/>
  <c r="AI32" i="30" s="1"/>
  <c r="AJ32" i="30" s="1"/>
  <c r="AK32" i="30" s="1"/>
  <c r="AL32" i="30" s="1"/>
  <c r="AM32" i="30" s="1"/>
  <c r="AN32" i="30" s="1"/>
  <c r="AO32" i="30" s="1"/>
  <c r="AP32" i="30" s="1"/>
  <c r="AQ32" i="30" s="1"/>
  <c r="AR32" i="30" s="1"/>
  <c r="AS32" i="30" s="1"/>
  <c r="AT31" i="30"/>
  <c r="L31" i="30"/>
  <c r="P31" i="30" s="1"/>
  <c r="Q31" i="30" s="1"/>
  <c r="R31" i="30" s="1"/>
  <c r="S31" i="30" s="1"/>
  <c r="T31" i="30" s="1"/>
  <c r="U31" i="30" s="1"/>
  <c r="V31" i="30" s="1"/>
  <c r="W31" i="30" s="1"/>
  <c r="X31" i="30" s="1"/>
  <c r="Y31" i="30" s="1"/>
  <c r="Z31" i="30" s="1"/>
  <c r="AA31" i="30" s="1"/>
  <c r="AB31" i="30" s="1"/>
  <c r="AC31" i="30" s="1"/>
  <c r="AD31" i="30" s="1"/>
  <c r="AE31" i="30" s="1"/>
  <c r="AF31" i="30" s="1"/>
  <c r="AG31" i="30" s="1"/>
  <c r="AH31" i="30" s="1"/>
  <c r="AI31" i="30" s="1"/>
  <c r="AJ31" i="30" s="1"/>
  <c r="AK31" i="30" s="1"/>
  <c r="AL31" i="30" s="1"/>
  <c r="AM31" i="30" s="1"/>
  <c r="AN31" i="30" s="1"/>
  <c r="AO31" i="30" s="1"/>
  <c r="AP31" i="30" s="1"/>
  <c r="AQ31" i="30" s="1"/>
  <c r="AR31" i="30" s="1"/>
  <c r="AS31" i="30" s="1"/>
  <c r="AT30" i="30"/>
  <c r="L30" i="30"/>
  <c r="P30" i="30" s="1"/>
  <c r="Q30" i="30" s="1"/>
  <c r="R30" i="30" s="1"/>
  <c r="S30" i="30" s="1"/>
  <c r="T30" i="30" s="1"/>
  <c r="U30" i="30" s="1"/>
  <c r="V30" i="30" s="1"/>
  <c r="W30" i="30" s="1"/>
  <c r="X30" i="30" s="1"/>
  <c r="Y30" i="30" s="1"/>
  <c r="Z30" i="30" s="1"/>
  <c r="AA30" i="30" s="1"/>
  <c r="AB30" i="30" s="1"/>
  <c r="AC30" i="30" s="1"/>
  <c r="AD30" i="30" s="1"/>
  <c r="AE30" i="30" s="1"/>
  <c r="AF30" i="30" s="1"/>
  <c r="AG30" i="30" s="1"/>
  <c r="AH30" i="30" s="1"/>
  <c r="AI30" i="30" s="1"/>
  <c r="AJ30" i="30" s="1"/>
  <c r="AK30" i="30" s="1"/>
  <c r="AL30" i="30" s="1"/>
  <c r="AM30" i="30" s="1"/>
  <c r="AN30" i="30" s="1"/>
  <c r="AO30" i="30" s="1"/>
  <c r="AP30" i="30" s="1"/>
  <c r="AQ30" i="30" s="1"/>
  <c r="AR30" i="30" s="1"/>
  <c r="AS30" i="30" s="1"/>
  <c r="AT29" i="30"/>
  <c r="L29" i="30"/>
  <c r="P29" i="30" s="1"/>
  <c r="Q29" i="30" s="1"/>
  <c r="R29" i="30" s="1"/>
  <c r="S29" i="30" s="1"/>
  <c r="T29" i="30" s="1"/>
  <c r="U29" i="30" s="1"/>
  <c r="V29" i="30" s="1"/>
  <c r="W29" i="30" s="1"/>
  <c r="X29" i="30"/>
  <c r="Y29" i="30" s="1"/>
  <c r="Z29" i="30" s="1"/>
  <c r="AA29" i="30" s="1"/>
  <c r="AB29" i="30" s="1"/>
  <c r="AC29" i="30" s="1"/>
  <c r="AD29" i="30" s="1"/>
  <c r="AE29" i="30" s="1"/>
  <c r="AF29" i="30" s="1"/>
  <c r="AG29" i="30" s="1"/>
  <c r="AH29" i="30" s="1"/>
  <c r="AI29" i="30" s="1"/>
  <c r="AJ29" i="30" s="1"/>
  <c r="AK29" i="30" s="1"/>
  <c r="AL29" i="30" s="1"/>
  <c r="AM29" i="30" s="1"/>
  <c r="AN29" i="30" s="1"/>
  <c r="AO29" i="30" s="1"/>
  <c r="AP29" i="30" s="1"/>
  <c r="AQ29" i="30" s="1"/>
  <c r="AR29" i="30" s="1"/>
  <c r="AS29" i="30" s="1"/>
  <c r="AT28" i="30"/>
  <c r="L28" i="30"/>
  <c r="P28" i="30" s="1"/>
  <c r="Q28" i="30" s="1"/>
  <c r="R28" i="30" s="1"/>
  <c r="S28" i="30" s="1"/>
  <c r="T28" i="30" s="1"/>
  <c r="U28" i="30" s="1"/>
  <c r="V28" i="30" s="1"/>
  <c r="W28" i="30" s="1"/>
  <c r="X28" i="30" s="1"/>
  <c r="Y28" i="30" s="1"/>
  <c r="Z28" i="30" s="1"/>
  <c r="AA28" i="30" s="1"/>
  <c r="AB28" i="30" s="1"/>
  <c r="AC28" i="30" s="1"/>
  <c r="AD28" i="30" s="1"/>
  <c r="AE28" i="30" s="1"/>
  <c r="AF28" i="30" s="1"/>
  <c r="AG28" i="30" s="1"/>
  <c r="AH28" i="30" s="1"/>
  <c r="AI28" i="30" s="1"/>
  <c r="AJ28" i="30" s="1"/>
  <c r="AK28" i="30" s="1"/>
  <c r="AL28" i="30" s="1"/>
  <c r="AM28" i="30" s="1"/>
  <c r="AN28" i="30" s="1"/>
  <c r="AO28" i="30" s="1"/>
  <c r="AP28" i="30" s="1"/>
  <c r="AQ28" i="30" s="1"/>
  <c r="AR28" i="30" s="1"/>
  <c r="AS28" i="30" s="1"/>
  <c r="AT27" i="30"/>
  <c r="L27" i="30"/>
  <c r="P27" i="30" s="1"/>
  <c r="Q27" i="30" s="1"/>
  <c r="R27" i="30" s="1"/>
  <c r="S27" i="30" s="1"/>
  <c r="T27" i="30" s="1"/>
  <c r="U27" i="30" s="1"/>
  <c r="V27" i="30" s="1"/>
  <c r="W27" i="30" s="1"/>
  <c r="X27" i="30" s="1"/>
  <c r="Y27" i="30" s="1"/>
  <c r="Z27" i="30" s="1"/>
  <c r="AA27" i="30" s="1"/>
  <c r="AB27" i="30" s="1"/>
  <c r="AC27" i="30" s="1"/>
  <c r="AD27" i="30" s="1"/>
  <c r="AE27" i="30" s="1"/>
  <c r="AF27" i="30" s="1"/>
  <c r="AG27" i="30" s="1"/>
  <c r="AH27" i="30" s="1"/>
  <c r="AI27" i="30" s="1"/>
  <c r="AJ27" i="30" s="1"/>
  <c r="AK27" i="30" s="1"/>
  <c r="AL27" i="30" s="1"/>
  <c r="AM27" i="30" s="1"/>
  <c r="AN27" i="30" s="1"/>
  <c r="AO27" i="30" s="1"/>
  <c r="AP27" i="30" s="1"/>
  <c r="AQ27" i="30" s="1"/>
  <c r="AR27" i="30" s="1"/>
  <c r="AS27" i="30" s="1"/>
  <c r="AT26" i="30"/>
  <c r="L26" i="30"/>
  <c r="P26" i="30" s="1"/>
  <c r="Q26" i="30" s="1"/>
  <c r="R26" i="30" s="1"/>
  <c r="S26" i="30" s="1"/>
  <c r="T26" i="30" s="1"/>
  <c r="U26" i="30" s="1"/>
  <c r="V26" i="30" s="1"/>
  <c r="W26" i="30" s="1"/>
  <c r="X26" i="30" s="1"/>
  <c r="Y26" i="30" s="1"/>
  <c r="Z26" i="30" s="1"/>
  <c r="AA26" i="30" s="1"/>
  <c r="AB26" i="30" s="1"/>
  <c r="AC26" i="30" s="1"/>
  <c r="AD26" i="30" s="1"/>
  <c r="AE26" i="30" s="1"/>
  <c r="AF26" i="30" s="1"/>
  <c r="AG26" i="30" s="1"/>
  <c r="AH26" i="30" s="1"/>
  <c r="AI26" i="30" s="1"/>
  <c r="AJ26" i="30" s="1"/>
  <c r="AK26" i="30" s="1"/>
  <c r="AL26" i="30" s="1"/>
  <c r="AM26" i="30" s="1"/>
  <c r="AN26" i="30" s="1"/>
  <c r="AO26" i="30" s="1"/>
  <c r="AP26" i="30" s="1"/>
  <c r="AQ26" i="30" s="1"/>
  <c r="AR26" i="30" s="1"/>
  <c r="AS26" i="30" s="1"/>
  <c r="AT25" i="30"/>
  <c r="L25" i="30"/>
  <c r="P25" i="30" s="1"/>
  <c r="Q25" i="30" s="1"/>
  <c r="R25" i="30" s="1"/>
  <c r="S25" i="30" s="1"/>
  <c r="T25" i="30" s="1"/>
  <c r="U25" i="30" s="1"/>
  <c r="V25" i="30" s="1"/>
  <c r="W25" i="30" s="1"/>
  <c r="X25" i="30" s="1"/>
  <c r="Y25" i="30" s="1"/>
  <c r="Z25" i="30" s="1"/>
  <c r="AA25" i="30" s="1"/>
  <c r="AB25" i="30" s="1"/>
  <c r="AC25" i="30" s="1"/>
  <c r="AD25" i="30" s="1"/>
  <c r="AE25" i="30" s="1"/>
  <c r="AF25" i="30" s="1"/>
  <c r="AG25" i="30" s="1"/>
  <c r="AH25" i="30" s="1"/>
  <c r="AI25" i="30" s="1"/>
  <c r="AJ25" i="30" s="1"/>
  <c r="AK25" i="30" s="1"/>
  <c r="AL25" i="30" s="1"/>
  <c r="AM25" i="30" s="1"/>
  <c r="AN25" i="30" s="1"/>
  <c r="AO25" i="30" s="1"/>
  <c r="AP25" i="30" s="1"/>
  <c r="AQ25" i="30" s="1"/>
  <c r="AR25" i="30" s="1"/>
  <c r="AS25" i="30" s="1"/>
  <c r="AT24" i="30"/>
  <c r="L24" i="30"/>
  <c r="P24" i="30" s="1"/>
  <c r="Q24" i="30" s="1"/>
  <c r="R24" i="30" s="1"/>
  <c r="AT23" i="30"/>
  <c r="L23" i="30"/>
  <c r="P23" i="30" s="1"/>
  <c r="Q23" i="30" s="1"/>
  <c r="R23" i="30" s="1"/>
  <c r="S23" i="30" s="1"/>
  <c r="T23" i="30" s="1"/>
  <c r="U23" i="30" s="1"/>
  <c r="V23" i="30" s="1"/>
  <c r="W23" i="30" s="1"/>
  <c r="X23" i="30" s="1"/>
  <c r="Y23" i="30" s="1"/>
  <c r="Z23" i="30" s="1"/>
  <c r="AA23" i="30" s="1"/>
  <c r="AB23" i="30" s="1"/>
  <c r="AC23" i="30" s="1"/>
  <c r="AD23" i="30" s="1"/>
  <c r="AE23" i="30" s="1"/>
  <c r="AF23" i="30" s="1"/>
  <c r="AG23" i="30" s="1"/>
  <c r="AH23" i="30" s="1"/>
  <c r="AI23" i="30" s="1"/>
  <c r="AJ23" i="30" s="1"/>
  <c r="AK23" i="30" s="1"/>
  <c r="AL23" i="30" s="1"/>
  <c r="AM23" i="30" s="1"/>
  <c r="AN23" i="30" s="1"/>
  <c r="AO23" i="30" s="1"/>
  <c r="AP23" i="30" s="1"/>
  <c r="AQ23" i="30" s="1"/>
  <c r="AR23" i="30" s="1"/>
  <c r="AS23" i="30" s="1"/>
  <c r="AT22" i="30"/>
  <c r="L22" i="30"/>
  <c r="P22" i="30" s="1"/>
  <c r="Q22" i="30" s="1"/>
  <c r="R22" i="30" s="1"/>
  <c r="S22" i="30" s="1"/>
  <c r="T22" i="30" s="1"/>
  <c r="U22" i="30" s="1"/>
  <c r="V22" i="30" s="1"/>
  <c r="W22" i="30" s="1"/>
  <c r="X22" i="30" s="1"/>
  <c r="Y22" i="30" s="1"/>
  <c r="Z22" i="30" s="1"/>
  <c r="AA22" i="30" s="1"/>
  <c r="AB22" i="30" s="1"/>
  <c r="AC22" i="30" s="1"/>
  <c r="AD22" i="30" s="1"/>
  <c r="AE22" i="30" s="1"/>
  <c r="AF22" i="30" s="1"/>
  <c r="AG22" i="30" s="1"/>
  <c r="AH22" i="30" s="1"/>
  <c r="AI22" i="30" s="1"/>
  <c r="AJ22" i="30" s="1"/>
  <c r="AK22" i="30" s="1"/>
  <c r="AL22" i="30" s="1"/>
  <c r="AM22" i="30" s="1"/>
  <c r="AN22" i="30" s="1"/>
  <c r="AO22" i="30" s="1"/>
  <c r="AP22" i="30" s="1"/>
  <c r="AQ22" i="30" s="1"/>
  <c r="AR22" i="30" s="1"/>
  <c r="AS22" i="30" s="1"/>
  <c r="AT21" i="30"/>
  <c r="L21" i="30"/>
  <c r="P21" i="30" s="1"/>
  <c r="Q21" i="30" s="1"/>
  <c r="R21" i="30" s="1"/>
  <c r="S21" i="30" s="1"/>
  <c r="T21" i="30" s="1"/>
  <c r="U21" i="30" s="1"/>
  <c r="V21" i="30" s="1"/>
  <c r="W21" i="30" s="1"/>
  <c r="X21" i="30" s="1"/>
  <c r="Y21" i="30" s="1"/>
  <c r="Z21" i="30" s="1"/>
  <c r="AA21" i="30" s="1"/>
  <c r="AB21" i="30" s="1"/>
  <c r="AC21" i="30" s="1"/>
  <c r="AD21" i="30" s="1"/>
  <c r="AE21" i="30" s="1"/>
  <c r="AF21" i="30" s="1"/>
  <c r="AG21" i="30" s="1"/>
  <c r="AH21" i="30" s="1"/>
  <c r="AI21" i="30" s="1"/>
  <c r="AJ21" i="30" s="1"/>
  <c r="AK21" i="30" s="1"/>
  <c r="AL21" i="30" s="1"/>
  <c r="AM21" i="30" s="1"/>
  <c r="AN21" i="30" s="1"/>
  <c r="AO21" i="30" s="1"/>
  <c r="AP21" i="30" s="1"/>
  <c r="AQ21" i="30" s="1"/>
  <c r="AR21" i="30" s="1"/>
  <c r="AS21" i="30" s="1"/>
  <c r="AT20" i="30"/>
  <c r="L20" i="30"/>
  <c r="P20" i="30"/>
  <c r="Q20" i="30" s="1"/>
  <c r="R20" i="30" s="1"/>
  <c r="S20" i="30" s="1"/>
  <c r="T20" i="30" s="1"/>
  <c r="U20" i="30" s="1"/>
  <c r="V20" i="30" s="1"/>
  <c r="W20" i="30" s="1"/>
  <c r="X20" i="30" s="1"/>
  <c r="Y20" i="30" s="1"/>
  <c r="Z20" i="30" s="1"/>
  <c r="AA20" i="30" s="1"/>
  <c r="AB20" i="30" s="1"/>
  <c r="AC20" i="30" s="1"/>
  <c r="AD20" i="30" s="1"/>
  <c r="AE20" i="30" s="1"/>
  <c r="AF20" i="30" s="1"/>
  <c r="AG20" i="30" s="1"/>
  <c r="AH20" i="30" s="1"/>
  <c r="AI20" i="30" s="1"/>
  <c r="AJ20" i="30" s="1"/>
  <c r="AK20" i="30" s="1"/>
  <c r="AL20" i="30" s="1"/>
  <c r="AM20" i="30" s="1"/>
  <c r="AN20" i="30" s="1"/>
  <c r="AO20" i="30" s="1"/>
  <c r="AP20" i="30" s="1"/>
  <c r="AQ20" i="30" s="1"/>
  <c r="AR20" i="30" s="1"/>
  <c r="AS20" i="30" s="1"/>
  <c r="AT19" i="30"/>
  <c r="L19" i="30"/>
  <c r="P19" i="30"/>
  <c r="Q19" i="30" s="1"/>
  <c r="R19" i="30" s="1"/>
  <c r="S19" i="30" s="1"/>
  <c r="T19" i="30"/>
  <c r="U19" i="30" s="1"/>
  <c r="V19" i="30" s="1"/>
  <c r="W19" i="30" s="1"/>
  <c r="X19" i="30" s="1"/>
  <c r="Y19" i="30" s="1"/>
  <c r="Z19" i="30" s="1"/>
  <c r="AA19" i="30" s="1"/>
  <c r="AB19" i="30" s="1"/>
  <c r="AC19" i="30" s="1"/>
  <c r="AD19" i="30" s="1"/>
  <c r="AE19" i="30" s="1"/>
  <c r="AF19" i="30" s="1"/>
  <c r="AG19" i="30" s="1"/>
  <c r="AH19" i="30" s="1"/>
  <c r="AI19" i="30" s="1"/>
  <c r="AJ19" i="30" s="1"/>
  <c r="AK19" i="30" s="1"/>
  <c r="AL19" i="30" s="1"/>
  <c r="AM19" i="30" s="1"/>
  <c r="AN19" i="30" s="1"/>
  <c r="AO19" i="30" s="1"/>
  <c r="AP19" i="30" s="1"/>
  <c r="AQ19" i="30" s="1"/>
  <c r="AR19" i="30" s="1"/>
  <c r="AS19" i="30" s="1"/>
  <c r="AT18" i="30"/>
  <c r="L18" i="30"/>
  <c r="P18" i="30"/>
  <c r="Q18" i="30" s="1"/>
  <c r="R18" i="30" s="1"/>
  <c r="S18" i="30" s="1"/>
  <c r="T18" i="30" s="1"/>
  <c r="U18" i="30" s="1"/>
  <c r="V18" i="30" s="1"/>
  <c r="W18" i="30" s="1"/>
  <c r="X18" i="30" s="1"/>
  <c r="Y18" i="30" s="1"/>
  <c r="Z18" i="30" s="1"/>
  <c r="AA18" i="30" s="1"/>
  <c r="AB18" i="30" s="1"/>
  <c r="AC18" i="30" s="1"/>
  <c r="AD18" i="30" s="1"/>
  <c r="AE18" i="30" s="1"/>
  <c r="AF18" i="30" s="1"/>
  <c r="AG18" i="30" s="1"/>
  <c r="AH18" i="30" s="1"/>
  <c r="AI18" i="30" s="1"/>
  <c r="AJ18" i="30" s="1"/>
  <c r="AK18" i="30" s="1"/>
  <c r="AL18" i="30" s="1"/>
  <c r="AM18" i="30" s="1"/>
  <c r="AN18" i="30" s="1"/>
  <c r="AO18" i="30" s="1"/>
  <c r="AP18" i="30" s="1"/>
  <c r="AQ18" i="30" s="1"/>
  <c r="AR18" i="30" s="1"/>
  <c r="AS18" i="30" s="1"/>
  <c r="AT17" i="30"/>
  <c r="L17" i="30"/>
  <c r="P17" i="30" s="1"/>
  <c r="Q17" i="30" s="1"/>
  <c r="R17" i="30" s="1"/>
  <c r="S17" i="30" s="1"/>
  <c r="T17" i="30" s="1"/>
  <c r="U17" i="30" s="1"/>
  <c r="V17" i="30" s="1"/>
  <c r="W17" i="30" s="1"/>
  <c r="X17" i="30" s="1"/>
  <c r="Y17" i="30" s="1"/>
  <c r="Z17" i="30" s="1"/>
  <c r="AA17" i="30" s="1"/>
  <c r="AB17" i="30" s="1"/>
  <c r="AC17" i="30" s="1"/>
  <c r="AD17" i="30" s="1"/>
  <c r="AE17" i="30" s="1"/>
  <c r="AF17" i="30" s="1"/>
  <c r="AG17" i="30" s="1"/>
  <c r="AH17" i="30" s="1"/>
  <c r="AI17" i="30" s="1"/>
  <c r="AJ17" i="30" s="1"/>
  <c r="AK17" i="30" s="1"/>
  <c r="AL17" i="30" s="1"/>
  <c r="AM17" i="30" s="1"/>
  <c r="AN17" i="30" s="1"/>
  <c r="AO17" i="30" s="1"/>
  <c r="AP17" i="30" s="1"/>
  <c r="AQ17" i="30" s="1"/>
  <c r="AR17" i="30" s="1"/>
  <c r="AS17" i="30" s="1"/>
  <c r="AT16" i="30"/>
  <c r="L16" i="30"/>
  <c r="P16" i="30" s="1"/>
  <c r="Y2" i="30"/>
  <c r="G2" i="30"/>
  <c r="P63" i="30"/>
  <c r="Q63" i="30" s="1"/>
  <c r="AI70" i="30"/>
  <c r="AJ70" i="30" s="1"/>
  <c r="AK70" i="30" s="1"/>
  <c r="AL70" i="30" s="1"/>
  <c r="AM70" i="30" s="1"/>
  <c r="AN70" i="30" s="1"/>
  <c r="AO70" i="30" s="1"/>
  <c r="AP70" i="30" s="1"/>
  <c r="AQ70" i="30" s="1"/>
  <c r="AR70" i="30" s="1"/>
  <c r="AS70" i="30" s="1"/>
  <c r="AI72" i="30"/>
  <c r="AJ72" i="30" s="1"/>
  <c r="AK72" i="30" s="1"/>
  <c r="AL72" i="30" s="1"/>
  <c r="AM72" i="30" s="1"/>
  <c r="AN72" i="30" s="1"/>
  <c r="AO72" i="30" s="1"/>
  <c r="AP72" i="30" s="1"/>
  <c r="AQ72" i="30" s="1"/>
  <c r="AR72" i="30" s="1"/>
  <c r="AS72" i="30" s="1"/>
  <c r="M50" i="3"/>
  <c r="O50" i="3" s="1"/>
  <c r="E50" i="3"/>
  <c r="M49" i="3"/>
  <c r="O49" i="3" s="1"/>
  <c r="E49" i="3"/>
  <c r="M66" i="3"/>
  <c r="E66" i="3"/>
  <c r="F66" i="3" s="1"/>
  <c r="M139" i="3"/>
  <c r="O139" i="3" s="1"/>
  <c r="E139" i="3"/>
  <c r="M138" i="3"/>
  <c r="O138" i="3" s="1"/>
  <c r="E138" i="3"/>
  <c r="M137" i="3"/>
  <c r="O137" i="3"/>
  <c r="E137" i="3"/>
  <c r="M135" i="3"/>
  <c r="O135" i="3" s="1"/>
  <c r="E135" i="3"/>
  <c r="M134" i="3"/>
  <c r="O134" i="3" s="1"/>
  <c r="E134" i="3"/>
  <c r="M132" i="3"/>
  <c r="O132" i="3" s="1"/>
  <c r="E132" i="3"/>
  <c r="M133" i="3"/>
  <c r="O133" i="3" s="1"/>
  <c r="E133" i="3"/>
  <c r="B3" i="21"/>
  <c r="B231" i="3"/>
  <c r="B226" i="3"/>
  <c r="B227" i="3"/>
  <c r="B228" i="3"/>
  <c r="B229" i="3"/>
  <c r="B230" i="3"/>
  <c r="B225" i="3"/>
  <c r="M168" i="3"/>
  <c r="M167" i="3"/>
  <c r="M166" i="3"/>
  <c r="M165" i="3"/>
  <c r="M163" i="3"/>
  <c r="M162" i="3"/>
  <c r="M159" i="3"/>
  <c r="M158" i="3"/>
  <c r="M155" i="3"/>
  <c r="M154" i="3"/>
  <c r="M151" i="3"/>
  <c r="M150" i="3"/>
  <c r="M148" i="3"/>
  <c r="M147" i="3"/>
  <c r="M144" i="3"/>
  <c r="M140" i="3"/>
  <c r="M131" i="3"/>
  <c r="M124" i="3"/>
  <c r="M123" i="3"/>
  <c r="M122" i="3"/>
  <c r="M118" i="3"/>
  <c r="M115" i="3"/>
  <c r="M114" i="3"/>
  <c r="M111" i="3"/>
  <c r="M110" i="3"/>
  <c r="M107" i="3"/>
  <c r="M104" i="3"/>
  <c r="M103" i="3"/>
  <c r="M102" i="3"/>
  <c r="M101" i="3"/>
  <c r="M100" i="3"/>
  <c r="M99" i="3"/>
  <c r="M98" i="3"/>
  <c r="M95" i="3"/>
  <c r="M94" i="3"/>
  <c r="M93" i="3"/>
  <c r="M91" i="3"/>
  <c r="M90" i="3"/>
  <c r="M89" i="3"/>
  <c r="M88" i="3"/>
  <c r="M87" i="3"/>
  <c r="M86" i="3"/>
  <c r="M85" i="3"/>
  <c r="M84" i="3"/>
  <c r="M83" i="3"/>
  <c r="M82" i="3"/>
  <c r="M79" i="3"/>
  <c r="M78" i="3"/>
  <c r="M77" i="3"/>
  <c r="M75" i="3"/>
  <c r="M74" i="3"/>
  <c r="M71" i="3"/>
  <c r="M70" i="3"/>
  <c r="M69" i="3"/>
  <c r="M68" i="3"/>
  <c r="M67" i="3"/>
  <c r="M65" i="3"/>
  <c r="M64" i="3"/>
  <c r="M63" i="3"/>
  <c r="M62" i="3"/>
  <c r="M61" i="3"/>
  <c r="M60" i="3"/>
  <c r="M59" i="3"/>
  <c r="M54" i="3"/>
  <c r="M53" i="3"/>
  <c r="M52" i="3"/>
  <c r="M48" i="3"/>
  <c r="M47" i="3"/>
  <c r="M46" i="3"/>
  <c r="M45" i="3"/>
  <c r="M44" i="3"/>
  <c r="M43" i="3"/>
  <c r="M42" i="3"/>
  <c r="M41" i="3"/>
  <c r="M40" i="3"/>
  <c r="M39" i="3"/>
  <c r="M38" i="3"/>
  <c r="M37" i="3"/>
  <c r="M36" i="3"/>
  <c r="M35" i="3"/>
  <c r="M34" i="3"/>
  <c r="M33" i="3"/>
  <c r="M32" i="3"/>
  <c r="M31" i="3"/>
  <c r="M30" i="3"/>
  <c r="M29" i="3"/>
  <c r="M24" i="3"/>
  <c r="M23" i="3"/>
  <c r="M22" i="3"/>
  <c r="M17" i="3"/>
  <c r="M18" i="3"/>
  <c r="M19" i="3"/>
  <c r="M20" i="3"/>
  <c r="M16" i="3"/>
  <c r="E168" i="3"/>
  <c r="E167" i="3"/>
  <c r="E166" i="3"/>
  <c r="E165" i="3"/>
  <c r="E163" i="3"/>
  <c r="E162" i="3"/>
  <c r="E159" i="3"/>
  <c r="E158" i="3"/>
  <c r="E155" i="3"/>
  <c r="E154" i="3"/>
  <c r="E151" i="3"/>
  <c r="E150" i="3"/>
  <c r="E148" i="3"/>
  <c r="E147" i="3"/>
  <c r="E144" i="3"/>
  <c r="E140" i="3"/>
  <c r="E131" i="3"/>
  <c r="E124" i="3"/>
  <c r="E123" i="3"/>
  <c r="E122" i="3"/>
  <c r="E118" i="3"/>
  <c r="E115" i="3"/>
  <c r="E114" i="3"/>
  <c r="E111" i="3"/>
  <c r="E110" i="3"/>
  <c r="E107" i="3"/>
  <c r="E104" i="3"/>
  <c r="E103" i="3"/>
  <c r="E102" i="3"/>
  <c r="E101" i="3"/>
  <c r="E100" i="3"/>
  <c r="E99" i="3"/>
  <c r="E98" i="3"/>
  <c r="E95" i="3"/>
  <c r="E94" i="3"/>
  <c r="E93" i="3"/>
  <c r="E91" i="3"/>
  <c r="E90" i="3"/>
  <c r="E89" i="3"/>
  <c r="N89" i="3" s="1"/>
  <c r="E88" i="3"/>
  <c r="E87" i="3"/>
  <c r="E86" i="3"/>
  <c r="E85" i="3"/>
  <c r="E84" i="3"/>
  <c r="E83" i="3"/>
  <c r="E82" i="3"/>
  <c r="E79" i="3"/>
  <c r="E78" i="3"/>
  <c r="E77" i="3"/>
  <c r="E75" i="3"/>
  <c r="E74" i="3"/>
  <c r="E71" i="3"/>
  <c r="E70" i="3"/>
  <c r="E69" i="3"/>
  <c r="E68" i="3"/>
  <c r="E67" i="3"/>
  <c r="E65" i="3"/>
  <c r="E64" i="3"/>
  <c r="E63" i="3"/>
  <c r="E62" i="3"/>
  <c r="E61" i="3"/>
  <c r="E60" i="3"/>
  <c r="E59" i="3"/>
  <c r="E54" i="3"/>
  <c r="E53" i="3"/>
  <c r="E52" i="3"/>
  <c r="E48" i="3"/>
  <c r="E47" i="3"/>
  <c r="E46" i="3"/>
  <c r="E45" i="3"/>
  <c r="E44" i="3"/>
  <c r="E43" i="3"/>
  <c r="E42" i="3"/>
  <c r="E41" i="3"/>
  <c r="E40" i="3"/>
  <c r="E39" i="3"/>
  <c r="E38" i="3"/>
  <c r="E37" i="3"/>
  <c r="E36" i="3"/>
  <c r="E35" i="3"/>
  <c r="E34" i="3"/>
  <c r="E33" i="3"/>
  <c r="E32" i="3"/>
  <c r="E31" i="3"/>
  <c r="E30" i="3"/>
  <c r="E29" i="3"/>
  <c r="E23" i="3"/>
  <c r="E24" i="3"/>
  <c r="E22" i="3"/>
  <c r="E17" i="3"/>
  <c r="E18" i="3"/>
  <c r="E19" i="3"/>
  <c r="E20" i="3"/>
  <c r="E16" i="3"/>
  <c r="E23" i="37" s="1"/>
  <c r="B81" i="8"/>
  <c r="B80" i="8"/>
  <c r="D33" i="8"/>
  <c r="E73" i="8" s="1"/>
  <c r="D36" i="8"/>
  <c r="E76" i="8" s="1"/>
  <c r="F76" i="8" s="1"/>
  <c r="G76" i="8" s="1"/>
  <c r="H76" i="8" s="1"/>
  <c r="I76" i="8" s="1"/>
  <c r="J76" i="8" s="1"/>
  <c r="K76" i="8" s="1"/>
  <c r="L76" i="8" s="1"/>
  <c r="M76" i="8" s="1"/>
  <c r="N76" i="8" s="1"/>
  <c r="O76" i="8" s="1"/>
  <c r="P76" i="8" s="1"/>
  <c r="Q76" i="8" s="1"/>
  <c r="R76" i="8" s="1"/>
  <c r="S76" i="8" s="1"/>
  <c r="T76" i="8" s="1"/>
  <c r="U76" i="8" s="1"/>
  <c r="V76" i="8" s="1"/>
  <c r="W76" i="8" s="1"/>
  <c r="X76" i="8" s="1"/>
  <c r="Y76" i="8" s="1"/>
  <c r="Z76" i="8" s="1"/>
  <c r="AA76" i="8" s="1"/>
  <c r="AB76" i="8" s="1"/>
  <c r="AC76" i="8" s="1"/>
  <c r="AD76" i="8" s="1"/>
  <c r="AE76" i="8" s="1"/>
  <c r="AF76" i="8" s="1"/>
  <c r="AG76" i="8" s="1"/>
  <c r="AH76" i="8" s="1"/>
  <c r="D26" i="8"/>
  <c r="E66" i="8" s="1"/>
  <c r="F66" i="8" s="1"/>
  <c r="G66" i="8" s="1"/>
  <c r="H66" i="8" s="1"/>
  <c r="I66" i="8" s="1"/>
  <c r="J66" i="8" s="1"/>
  <c r="K66" i="8" s="1"/>
  <c r="L66" i="8" s="1"/>
  <c r="M66" i="8" s="1"/>
  <c r="N66" i="8" s="1"/>
  <c r="O66" i="8" s="1"/>
  <c r="P66" i="8" s="1"/>
  <c r="Q66" i="8" s="1"/>
  <c r="R66" i="8" s="1"/>
  <c r="S66" i="8" s="1"/>
  <c r="T66" i="8" s="1"/>
  <c r="U66" i="8" s="1"/>
  <c r="V66" i="8" s="1"/>
  <c r="W66" i="8" s="1"/>
  <c r="X66" i="8" s="1"/>
  <c r="Y66" i="8" s="1"/>
  <c r="Z66" i="8" s="1"/>
  <c r="AA66" i="8" s="1"/>
  <c r="AB66" i="8" s="1"/>
  <c r="AC66" i="8" s="1"/>
  <c r="AD66" i="8" s="1"/>
  <c r="AE66" i="8" s="1"/>
  <c r="AF66" i="8" s="1"/>
  <c r="AG66" i="8" s="1"/>
  <c r="AH66" i="8" s="1"/>
  <c r="D41" i="8"/>
  <c r="E81" i="8" s="1"/>
  <c r="D40" i="8"/>
  <c r="E80" i="8" s="1"/>
  <c r="D38" i="8"/>
  <c r="E78" i="8" s="1"/>
  <c r="D37" i="8"/>
  <c r="E77" i="8" s="1"/>
  <c r="D35" i="8"/>
  <c r="E75" i="8" s="1"/>
  <c r="D34" i="8"/>
  <c r="E74" i="8" s="1"/>
  <c r="D31" i="8"/>
  <c r="E71" i="8" s="1"/>
  <c r="D30" i="8"/>
  <c r="E70" i="8" s="1"/>
  <c r="D29" i="8"/>
  <c r="E69" i="8" s="1"/>
  <c r="D28" i="8"/>
  <c r="E68" i="8" s="1"/>
  <c r="D25" i="8"/>
  <c r="E65" i="8" s="1"/>
  <c r="F65" i="8" s="1"/>
  <c r="G65" i="8" s="1"/>
  <c r="H65" i="8" s="1"/>
  <c r="D24" i="8"/>
  <c r="E64" i="8" s="1"/>
  <c r="D23" i="8"/>
  <c r="E63" i="8" s="1"/>
  <c r="F63" i="8" s="1"/>
  <c r="G63" i="8" s="1"/>
  <c r="H63" i="8" s="1"/>
  <c r="I63" i="8" s="1"/>
  <c r="J63" i="8" s="1"/>
  <c r="K63" i="8" s="1"/>
  <c r="L63" i="8" s="1"/>
  <c r="M63" i="8" s="1"/>
  <c r="N63" i="8" s="1"/>
  <c r="O63" i="8" s="1"/>
  <c r="P63" i="8" s="1"/>
  <c r="Q63" i="8" s="1"/>
  <c r="R63" i="8" s="1"/>
  <c r="S63" i="8" s="1"/>
  <c r="T63" i="8" s="1"/>
  <c r="U63" i="8" s="1"/>
  <c r="V63" i="8" s="1"/>
  <c r="W63" i="8" s="1"/>
  <c r="X63" i="8" s="1"/>
  <c r="Y63" i="8" s="1"/>
  <c r="Z63" i="8" s="1"/>
  <c r="AA63" i="8" s="1"/>
  <c r="AB63" i="8" s="1"/>
  <c r="AC63" i="8" s="1"/>
  <c r="AD63" i="8" s="1"/>
  <c r="AE63" i="8" s="1"/>
  <c r="AF63" i="8" s="1"/>
  <c r="AG63" i="8" s="1"/>
  <c r="AH63" i="8" s="1"/>
  <c r="D22" i="8"/>
  <c r="E62" i="8" s="1"/>
  <c r="F62" i="8" s="1"/>
  <c r="G62" i="8" s="1"/>
  <c r="H62" i="8" s="1"/>
  <c r="I62" i="8" s="1"/>
  <c r="J62" i="8" s="1"/>
  <c r="K62" i="8" s="1"/>
  <c r="L62" i="8" s="1"/>
  <c r="M62" i="8" s="1"/>
  <c r="N62" i="8" s="1"/>
  <c r="O62" i="8" s="1"/>
  <c r="P62" i="8" s="1"/>
  <c r="Q62" i="8" s="1"/>
  <c r="R62" i="8" s="1"/>
  <c r="S62" i="8" s="1"/>
  <c r="T62" i="8" s="1"/>
  <c r="U62" i="8" s="1"/>
  <c r="V62" i="8" s="1"/>
  <c r="W62" i="8" s="1"/>
  <c r="X62" i="8" s="1"/>
  <c r="Y62" i="8" s="1"/>
  <c r="Z62" i="8" s="1"/>
  <c r="AA62" i="8" s="1"/>
  <c r="AB62" i="8" s="1"/>
  <c r="AC62" i="8" s="1"/>
  <c r="AD62" i="8" s="1"/>
  <c r="AE62" i="8" s="1"/>
  <c r="AF62" i="8" s="1"/>
  <c r="AG62" i="8" s="1"/>
  <c r="AH62" i="8" s="1"/>
  <c r="D20" i="8"/>
  <c r="E60" i="8" s="1"/>
  <c r="D19" i="8"/>
  <c r="E59" i="8" s="1"/>
  <c r="D17" i="8"/>
  <c r="E57" i="8" s="1"/>
  <c r="D16" i="8"/>
  <c r="E56" i="8" s="1"/>
  <c r="D15" i="8"/>
  <c r="E55" i="8" s="1"/>
  <c r="D14" i="8"/>
  <c r="E54" i="8" s="1"/>
  <c r="D13" i="8"/>
  <c r="E53" i="8" s="1"/>
  <c r="F53" i="8" s="1"/>
  <c r="G53" i="8" s="1"/>
  <c r="H53" i="8" s="1"/>
  <c r="I53" i="8" s="1"/>
  <c r="J53" i="8" s="1"/>
  <c r="K53" i="8" s="1"/>
  <c r="L53" i="8" s="1"/>
  <c r="M53" i="8" s="1"/>
  <c r="N53" i="8" s="1"/>
  <c r="O53" i="8" s="1"/>
  <c r="P53" i="8" s="1"/>
  <c r="Q53" i="8" s="1"/>
  <c r="R53" i="8" s="1"/>
  <c r="S53" i="8" s="1"/>
  <c r="T53" i="8" s="1"/>
  <c r="U53" i="8" s="1"/>
  <c r="V53" i="8" s="1"/>
  <c r="W53" i="8" s="1"/>
  <c r="X53" i="8" s="1"/>
  <c r="Y53" i="8" s="1"/>
  <c r="Z53" i="8" s="1"/>
  <c r="AA53" i="8" s="1"/>
  <c r="AB53" i="8" s="1"/>
  <c r="AC53" i="8" s="1"/>
  <c r="AD53" i="8" s="1"/>
  <c r="AE53" i="8" s="1"/>
  <c r="AF53" i="8" s="1"/>
  <c r="AG53" i="8" s="1"/>
  <c r="AH53" i="8" s="1"/>
  <c r="D12" i="8"/>
  <c r="E52" i="8" s="1"/>
  <c r="D11" i="8"/>
  <c r="E51" i="8" s="1"/>
  <c r="D51" i="8" s="1"/>
  <c r="D10" i="8"/>
  <c r="E50" i="8" s="1"/>
  <c r="D8" i="8"/>
  <c r="E48" i="8" s="1"/>
  <c r="B219" i="8"/>
  <c r="B220" i="8"/>
  <c r="B221" i="8"/>
  <c r="B222" i="8"/>
  <c r="B223" i="8"/>
  <c r="B218" i="8"/>
  <c r="N43" i="8"/>
  <c r="F43" i="8"/>
  <c r="G43" i="8"/>
  <c r="H43" i="8"/>
  <c r="I43" i="8"/>
  <c r="J43" i="8"/>
  <c r="K43" i="8"/>
  <c r="L43" i="8"/>
  <c r="M43" i="8"/>
  <c r="E43" i="8"/>
  <c r="E75" i="6"/>
  <c r="P72" i="6"/>
  <c r="Q72" i="6" s="1"/>
  <c r="R72" i="6" s="1"/>
  <c r="S72" i="6" s="1"/>
  <c r="T72" i="6" s="1"/>
  <c r="U72" i="6" s="1"/>
  <c r="V72" i="6" s="1"/>
  <c r="W72" i="6" s="1"/>
  <c r="X72" i="6" s="1"/>
  <c r="Y72" i="6" s="1"/>
  <c r="Z72" i="6" s="1"/>
  <c r="AA72" i="6" s="1"/>
  <c r="AB72" i="6" s="1"/>
  <c r="AC72" i="6" s="1"/>
  <c r="AD72" i="6" s="1"/>
  <c r="AE72" i="6" s="1"/>
  <c r="AF72" i="6" s="1"/>
  <c r="AG72" i="6" s="1"/>
  <c r="AH72" i="6" s="1"/>
  <c r="AI72" i="6" s="1"/>
  <c r="AJ72" i="6" s="1"/>
  <c r="AK72" i="6" s="1"/>
  <c r="AL72" i="6" s="1"/>
  <c r="AM72" i="6" s="1"/>
  <c r="AN72" i="6" s="1"/>
  <c r="AO72" i="6" s="1"/>
  <c r="AP72" i="6" s="1"/>
  <c r="AQ72" i="6" s="1"/>
  <c r="AR72" i="6" s="1"/>
  <c r="AS72" i="6" s="1"/>
  <c r="P73" i="6"/>
  <c r="P81" i="6"/>
  <c r="P70" i="6"/>
  <c r="P69" i="6"/>
  <c r="P68" i="6"/>
  <c r="P67" i="6"/>
  <c r="P71" i="6"/>
  <c r="P80" i="6" s="1"/>
  <c r="P63" i="6"/>
  <c r="F75" i="6"/>
  <c r="G75" i="6"/>
  <c r="H75" i="6"/>
  <c r="I75" i="6"/>
  <c r="J75" i="6"/>
  <c r="L17" i="6"/>
  <c r="P17" i="6" s="1"/>
  <c r="Q17" i="6" s="1"/>
  <c r="R17" i="6" s="1"/>
  <c r="S17" i="6" s="1"/>
  <c r="T17" i="6" s="1"/>
  <c r="U17" i="6" s="1"/>
  <c r="V17" i="6" s="1"/>
  <c r="W17" i="6" s="1"/>
  <c r="X17" i="6" s="1"/>
  <c r="Y17" i="6" s="1"/>
  <c r="Z17" i="6" s="1"/>
  <c r="AA17" i="6" s="1"/>
  <c r="AB17" i="6" s="1"/>
  <c r="AC17" i="6" s="1"/>
  <c r="AD17" i="6" s="1"/>
  <c r="AE17" i="6" s="1"/>
  <c r="AF17" i="6" s="1"/>
  <c r="AG17" i="6" s="1"/>
  <c r="AH17" i="6" s="1"/>
  <c r="AI17" i="6" s="1"/>
  <c r="AJ17" i="6" s="1"/>
  <c r="AK17" i="6" s="1"/>
  <c r="AL17" i="6" s="1"/>
  <c r="AM17" i="6" s="1"/>
  <c r="AN17" i="6" s="1"/>
  <c r="AO17" i="6" s="1"/>
  <c r="AP17" i="6" s="1"/>
  <c r="AQ17" i="6" s="1"/>
  <c r="AR17" i="6" s="1"/>
  <c r="AS17" i="6" s="1"/>
  <c r="L18" i="6"/>
  <c r="P18" i="6" s="1"/>
  <c r="Q18" i="6" s="1"/>
  <c r="R18" i="6" s="1"/>
  <c r="S18" i="6" s="1"/>
  <c r="T18" i="6" s="1"/>
  <c r="U18" i="6" s="1"/>
  <c r="V18" i="6" s="1"/>
  <c r="W18" i="6" s="1"/>
  <c r="X18" i="6" s="1"/>
  <c r="Y18" i="6" s="1"/>
  <c r="Z18" i="6" s="1"/>
  <c r="AA18" i="6" s="1"/>
  <c r="AB18" i="6" s="1"/>
  <c r="AC18" i="6" s="1"/>
  <c r="AD18" i="6" s="1"/>
  <c r="AE18" i="6" s="1"/>
  <c r="AF18" i="6" s="1"/>
  <c r="AG18" i="6" s="1"/>
  <c r="AH18" i="6" s="1"/>
  <c r="AI18" i="6" s="1"/>
  <c r="AJ18" i="6" s="1"/>
  <c r="AK18" i="6" s="1"/>
  <c r="AL18" i="6" s="1"/>
  <c r="AM18" i="6" s="1"/>
  <c r="AN18" i="6" s="1"/>
  <c r="AO18" i="6" s="1"/>
  <c r="AP18" i="6" s="1"/>
  <c r="AQ18" i="6" s="1"/>
  <c r="AR18" i="6" s="1"/>
  <c r="AS18" i="6" s="1"/>
  <c r="L19" i="6"/>
  <c r="P19" i="6" s="1"/>
  <c r="Q19" i="6" s="1"/>
  <c r="R19" i="6" s="1"/>
  <c r="S19" i="6" s="1"/>
  <c r="T19" i="6" s="1"/>
  <c r="U19" i="6" s="1"/>
  <c r="V19" i="6" s="1"/>
  <c r="W19" i="6" s="1"/>
  <c r="X19" i="6" s="1"/>
  <c r="Y19" i="6" s="1"/>
  <c r="Z19" i="6" s="1"/>
  <c r="AA19" i="6" s="1"/>
  <c r="AB19" i="6" s="1"/>
  <c r="AC19" i="6" s="1"/>
  <c r="AD19" i="6" s="1"/>
  <c r="AE19" i="6" s="1"/>
  <c r="AF19" i="6" s="1"/>
  <c r="AG19" i="6" s="1"/>
  <c r="AH19" i="6" s="1"/>
  <c r="AI19" i="6" s="1"/>
  <c r="AJ19" i="6" s="1"/>
  <c r="AK19" i="6" s="1"/>
  <c r="AL19" i="6" s="1"/>
  <c r="AM19" i="6" s="1"/>
  <c r="AN19" i="6" s="1"/>
  <c r="AO19" i="6" s="1"/>
  <c r="AP19" i="6" s="1"/>
  <c r="AQ19" i="6" s="1"/>
  <c r="AR19" i="6" s="1"/>
  <c r="AS19" i="6" s="1"/>
  <c r="L20" i="6"/>
  <c r="P20" i="6" s="1"/>
  <c r="Q20" i="6" s="1"/>
  <c r="R20" i="6" s="1"/>
  <c r="S20" i="6" s="1"/>
  <c r="T20" i="6" s="1"/>
  <c r="U20" i="6" s="1"/>
  <c r="V20" i="6" s="1"/>
  <c r="W20" i="6" s="1"/>
  <c r="X20" i="6" s="1"/>
  <c r="Y20" i="6" s="1"/>
  <c r="Z20" i="6" s="1"/>
  <c r="AA20" i="6" s="1"/>
  <c r="AB20" i="6" s="1"/>
  <c r="AC20" i="6" s="1"/>
  <c r="AD20" i="6" s="1"/>
  <c r="AE20" i="6" s="1"/>
  <c r="AF20" i="6" s="1"/>
  <c r="AG20" i="6" s="1"/>
  <c r="AH20" i="6" s="1"/>
  <c r="AI20" i="6" s="1"/>
  <c r="AJ20" i="6" s="1"/>
  <c r="AK20" i="6" s="1"/>
  <c r="AL20" i="6" s="1"/>
  <c r="AM20" i="6" s="1"/>
  <c r="AN20" i="6" s="1"/>
  <c r="AO20" i="6" s="1"/>
  <c r="AP20" i="6" s="1"/>
  <c r="AQ20" i="6" s="1"/>
  <c r="AR20" i="6" s="1"/>
  <c r="AS20" i="6" s="1"/>
  <c r="L21" i="6"/>
  <c r="P21" i="6"/>
  <c r="Q21" i="6" s="1"/>
  <c r="R21" i="6" s="1"/>
  <c r="S21" i="6" s="1"/>
  <c r="T21" i="6" s="1"/>
  <c r="U21" i="6" s="1"/>
  <c r="V21" i="6" s="1"/>
  <c r="W21" i="6" s="1"/>
  <c r="X21" i="6" s="1"/>
  <c r="Y21" i="6" s="1"/>
  <c r="Z21" i="6" s="1"/>
  <c r="AA21" i="6" s="1"/>
  <c r="AB21" i="6" s="1"/>
  <c r="AC21" i="6" s="1"/>
  <c r="AD21" i="6" s="1"/>
  <c r="AE21" i="6" s="1"/>
  <c r="AF21" i="6" s="1"/>
  <c r="AG21" i="6" s="1"/>
  <c r="AH21" i="6" s="1"/>
  <c r="AI21" i="6" s="1"/>
  <c r="AJ21" i="6" s="1"/>
  <c r="AK21" i="6" s="1"/>
  <c r="AL21" i="6" s="1"/>
  <c r="AM21" i="6" s="1"/>
  <c r="AN21" i="6" s="1"/>
  <c r="AO21" i="6" s="1"/>
  <c r="AP21" i="6" s="1"/>
  <c r="AQ21" i="6" s="1"/>
  <c r="AR21" i="6" s="1"/>
  <c r="AS21" i="6" s="1"/>
  <c r="L22" i="6"/>
  <c r="P22" i="6" s="1"/>
  <c r="Q22" i="6" s="1"/>
  <c r="R22" i="6" s="1"/>
  <c r="S22" i="6" s="1"/>
  <c r="T22" i="6" s="1"/>
  <c r="U22" i="6" s="1"/>
  <c r="V22" i="6" s="1"/>
  <c r="W22" i="6" s="1"/>
  <c r="X22" i="6" s="1"/>
  <c r="Y22" i="6" s="1"/>
  <c r="Z22" i="6" s="1"/>
  <c r="AA22" i="6" s="1"/>
  <c r="AB22" i="6" s="1"/>
  <c r="AC22" i="6" s="1"/>
  <c r="AD22" i="6" s="1"/>
  <c r="AE22" i="6" s="1"/>
  <c r="AF22" i="6" s="1"/>
  <c r="AG22" i="6" s="1"/>
  <c r="AH22" i="6" s="1"/>
  <c r="AI22" i="6" s="1"/>
  <c r="AJ22" i="6" s="1"/>
  <c r="AK22" i="6" s="1"/>
  <c r="AL22" i="6" s="1"/>
  <c r="AM22" i="6" s="1"/>
  <c r="AN22" i="6" s="1"/>
  <c r="AO22" i="6" s="1"/>
  <c r="AP22" i="6" s="1"/>
  <c r="AQ22" i="6" s="1"/>
  <c r="AR22" i="6" s="1"/>
  <c r="AS22" i="6" s="1"/>
  <c r="L23" i="6"/>
  <c r="P23" i="6" s="1"/>
  <c r="Q23" i="6" s="1"/>
  <c r="R23" i="6" s="1"/>
  <c r="S23" i="6" s="1"/>
  <c r="T23" i="6" s="1"/>
  <c r="U23" i="6" s="1"/>
  <c r="V23" i="6" s="1"/>
  <c r="W23" i="6" s="1"/>
  <c r="X23" i="6" s="1"/>
  <c r="Y23" i="6" s="1"/>
  <c r="Z23" i="6" s="1"/>
  <c r="AA23" i="6" s="1"/>
  <c r="AB23" i="6" s="1"/>
  <c r="AC23" i="6" s="1"/>
  <c r="AD23" i="6" s="1"/>
  <c r="AE23" i="6" s="1"/>
  <c r="AF23" i="6" s="1"/>
  <c r="AG23" i="6" s="1"/>
  <c r="AH23" i="6" s="1"/>
  <c r="AI23" i="6" s="1"/>
  <c r="AJ23" i="6" s="1"/>
  <c r="AK23" i="6" s="1"/>
  <c r="AL23" i="6" s="1"/>
  <c r="AM23" i="6" s="1"/>
  <c r="AN23" i="6" s="1"/>
  <c r="AO23" i="6" s="1"/>
  <c r="AP23" i="6" s="1"/>
  <c r="AQ23" i="6" s="1"/>
  <c r="AR23" i="6" s="1"/>
  <c r="AS23" i="6" s="1"/>
  <c r="L24" i="6"/>
  <c r="P24" i="6" s="1"/>
  <c r="Q24" i="6" s="1"/>
  <c r="R24" i="6" s="1"/>
  <c r="S24" i="6" s="1"/>
  <c r="T24" i="6" s="1"/>
  <c r="U24" i="6" s="1"/>
  <c r="V24" i="6" s="1"/>
  <c r="W24" i="6" s="1"/>
  <c r="X24" i="6" s="1"/>
  <c r="Y24" i="6" s="1"/>
  <c r="Z24" i="6" s="1"/>
  <c r="AA24" i="6" s="1"/>
  <c r="AB24" i="6" s="1"/>
  <c r="AC24" i="6" s="1"/>
  <c r="AD24" i="6" s="1"/>
  <c r="AE24" i="6" s="1"/>
  <c r="AF24" i="6" s="1"/>
  <c r="AG24" i="6" s="1"/>
  <c r="AH24" i="6" s="1"/>
  <c r="AI24" i="6" s="1"/>
  <c r="AJ24" i="6" s="1"/>
  <c r="AK24" i="6" s="1"/>
  <c r="AL24" i="6" s="1"/>
  <c r="AM24" i="6" s="1"/>
  <c r="AN24" i="6" s="1"/>
  <c r="AO24" i="6" s="1"/>
  <c r="AP24" i="6" s="1"/>
  <c r="AQ24" i="6" s="1"/>
  <c r="AR24" i="6" s="1"/>
  <c r="AS24" i="6" s="1"/>
  <c r="L25" i="6"/>
  <c r="P25" i="6"/>
  <c r="Q25" i="6" s="1"/>
  <c r="R25" i="6" s="1"/>
  <c r="S25" i="6" s="1"/>
  <c r="T25" i="6"/>
  <c r="U25" i="6" s="1"/>
  <c r="V25" i="6" s="1"/>
  <c r="W25" i="6" s="1"/>
  <c r="X25" i="6" s="1"/>
  <c r="Y25" i="6" s="1"/>
  <c r="Z25" i="6" s="1"/>
  <c r="AA25" i="6" s="1"/>
  <c r="AB25" i="6" s="1"/>
  <c r="AC25" i="6" s="1"/>
  <c r="AD25" i="6" s="1"/>
  <c r="AE25" i="6" s="1"/>
  <c r="AF25" i="6" s="1"/>
  <c r="AG25" i="6" s="1"/>
  <c r="AH25" i="6" s="1"/>
  <c r="AI25" i="6" s="1"/>
  <c r="AJ25" i="6" s="1"/>
  <c r="AK25" i="6" s="1"/>
  <c r="AL25" i="6" s="1"/>
  <c r="AM25" i="6" s="1"/>
  <c r="AN25" i="6" s="1"/>
  <c r="AO25" i="6" s="1"/>
  <c r="AP25" i="6" s="1"/>
  <c r="AQ25" i="6" s="1"/>
  <c r="AR25" i="6" s="1"/>
  <c r="AS25" i="6" s="1"/>
  <c r="L26" i="6"/>
  <c r="P26" i="6" s="1"/>
  <c r="Q26" i="6" s="1"/>
  <c r="R26" i="6" s="1"/>
  <c r="S26" i="6" s="1"/>
  <c r="T26" i="6" s="1"/>
  <c r="U26" i="6" s="1"/>
  <c r="V26" i="6" s="1"/>
  <c r="W26" i="6" s="1"/>
  <c r="X26" i="6" s="1"/>
  <c r="Y26" i="6" s="1"/>
  <c r="Z26" i="6" s="1"/>
  <c r="AA26" i="6" s="1"/>
  <c r="AB26" i="6" s="1"/>
  <c r="AC26" i="6" s="1"/>
  <c r="AD26" i="6" s="1"/>
  <c r="AE26" i="6" s="1"/>
  <c r="AF26" i="6" s="1"/>
  <c r="AG26" i="6" s="1"/>
  <c r="AH26" i="6" s="1"/>
  <c r="AI26" i="6" s="1"/>
  <c r="AJ26" i="6" s="1"/>
  <c r="AK26" i="6" s="1"/>
  <c r="AL26" i="6" s="1"/>
  <c r="AM26" i="6" s="1"/>
  <c r="AN26" i="6" s="1"/>
  <c r="AO26" i="6" s="1"/>
  <c r="AP26" i="6" s="1"/>
  <c r="AQ26" i="6" s="1"/>
  <c r="AR26" i="6" s="1"/>
  <c r="AS26" i="6" s="1"/>
  <c r="L27" i="6"/>
  <c r="P27" i="6" s="1"/>
  <c r="Q27" i="6" s="1"/>
  <c r="R27" i="6" s="1"/>
  <c r="S27" i="6" s="1"/>
  <c r="T27" i="6" s="1"/>
  <c r="U27" i="6" s="1"/>
  <c r="V27" i="6" s="1"/>
  <c r="W27" i="6" s="1"/>
  <c r="X27" i="6" s="1"/>
  <c r="Y27" i="6" s="1"/>
  <c r="Z27" i="6" s="1"/>
  <c r="AA27" i="6" s="1"/>
  <c r="AB27" i="6" s="1"/>
  <c r="AC27" i="6" s="1"/>
  <c r="AD27" i="6" s="1"/>
  <c r="AE27" i="6" s="1"/>
  <c r="AF27" i="6" s="1"/>
  <c r="AG27" i="6" s="1"/>
  <c r="AH27" i="6" s="1"/>
  <c r="AI27" i="6" s="1"/>
  <c r="AJ27" i="6" s="1"/>
  <c r="AK27" i="6" s="1"/>
  <c r="AL27" i="6" s="1"/>
  <c r="AM27" i="6" s="1"/>
  <c r="AN27" i="6" s="1"/>
  <c r="AO27" i="6" s="1"/>
  <c r="AP27" i="6" s="1"/>
  <c r="AQ27" i="6" s="1"/>
  <c r="AR27" i="6" s="1"/>
  <c r="AS27" i="6" s="1"/>
  <c r="L28" i="6"/>
  <c r="P28" i="6" s="1"/>
  <c r="L29" i="6"/>
  <c r="P29" i="6"/>
  <c r="Q29" i="6" s="1"/>
  <c r="R29" i="6" s="1"/>
  <c r="S29" i="6" s="1"/>
  <c r="T29" i="6" s="1"/>
  <c r="U29" i="6" s="1"/>
  <c r="V29" i="6" s="1"/>
  <c r="W29" i="6" s="1"/>
  <c r="X29" i="6" s="1"/>
  <c r="Y29" i="6" s="1"/>
  <c r="Z29" i="6" s="1"/>
  <c r="AA29" i="6" s="1"/>
  <c r="AB29" i="6" s="1"/>
  <c r="AC29" i="6" s="1"/>
  <c r="AD29" i="6" s="1"/>
  <c r="AE29" i="6" s="1"/>
  <c r="AF29" i="6" s="1"/>
  <c r="AG29" i="6" s="1"/>
  <c r="AH29" i="6" s="1"/>
  <c r="AI29" i="6" s="1"/>
  <c r="AJ29" i="6" s="1"/>
  <c r="AK29" i="6" s="1"/>
  <c r="AL29" i="6" s="1"/>
  <c r="AM29" i="6" s="1"/>
  <c r="AN29" i="6" s="1"/>
  <c r="AO29" i="6" s="1"/>
  <c r="AP29" i="6" s="1"/>
  <c r="AQ29" i="6" s="1"/>
  <c r="AR29" i="6" s="1"/>
  <c r="AS29" i="6" s="1"/>
  <c r="L30" i="6"/>
  <c r="P30" i="6" s="1"/>
  <c r="L31" i="6"/>
  <c r="P31" i="6" s="1"/>
  <c r="Q31" i="6" s="1"/>
  <c r="R31" i="6" s="1"/>
  <c r="S31" i="6" s="1"/>
  <c r="T31" i="6" s="1"/>
  <c r="U31" i="6" s="1"/>
  <c r="V31" i="6" s="1"/>
  <c r="W31" i="6" s="1"/>
  <c r="X31" i="6" s="1"/>
  <c r="Y31" i="6" s="1"/>
  <c r="Z31" i="6" s="1"/>
  <c r="AA31" i="6" s="1"/>
  <c r="AB31" i="6" s="1"/>
  <c r="AC31" i="6" s="1"/>
  <c r="AD31" i="6" s="1"/>
  <c r="AE31" i="6" s="1"/>
  <c r="AF31" i="6" s="1"/>
  <c r="AG31" i="6" s="1"/>
  <c r="AH31" i="6" s="1"/>
  <c r="AI31" i="6" s="1"/>
  <c r="AJ31" i="6" s="1"/>
  <c r="AK31" i="6" s="1"/>
  <c r="AL31" i="6" s="1"/>
  <c r="AM31" i="6" s="1"/>
  <c r="AN31" i="6" s="1"/>
  <c r="AO31" i="6" s="1"/>
  <c r="AP31" i="6" s="1"/>
  <c r="AQ31" i="6" s="1"/>
  <c r="AR31" i="6" s="1"/>
  <c r="AS31" i="6" s="1"/>
  <c r="L32" i="6"/>
  <c r="P32" i="6" s="1"/>
  <c r="Q32" i="6" s="1"/>
  <c r="R32" i="6" s="1"/>
  <c r="S32" i="6" s="1"/>
  <c r="T32" i="6" s="1"/>
  <c r="U32" i="6" s="1"/>
  <c r="V32" i="6" s="1"/>
  <c r="W32" i="6" s="1"/>
  <c r="X32" i="6" s="1"/>
  <c r="Y32" i="6" s="1"/>
  <c r="Z32" i="6" s="1"/>
  <c r="AA32" i="6" s="1"/>
  <c r="AB32" i="6" s="1"/>
  <c r="AC32" i="6" s="1"/>
  <c r="AD32" i="6" s="1"/>
  <c r="AE32" i="6" s="1"/>
  <c r="AF32" i="6" s="1"/>
  <c r="AG32" i="6" s="1"/>
  <c r="AH32" i="6" s="1"/>
  <c r="AI32" i="6" s="1"/>
  <c r="AJ32" i="6" s="1"/>
  <c r="AK32" i="6" s="1"/>
  <c r="AL32" i="6" s="1"/>
  <c r="AM32" i="6" s="1"/>
  <c r="AN32" i="6" s="1"/>
  <c r="AO32" i="6" s="1"/>
  <c r="AP32" i="6" s="1"/>
  <c r="AQ32" i="6" s="1"/>
  <c r="AR32" i="6" s="1"/>
  <c r="AS32" i="6" s="1"/>
  <c r="L33" i="6"/>
  <c r="P33" i="6" s="1"/>
  <c r="Q33" i="6" s="1"/>
  <c r="R33" i="6" s="1"/>
  <c r="S33" i="6" s="1"/>
  <c r="T33" i="6" s="1"/>
  <c r="U33" i="6" s="1"/>
  <c r="V33" i="6" s="1"/>
  <c r="W33" i="6" s="1"/>
  <c r="X33" i="6" s="1"/>
  <c r="Y33" i="6" s="1"/>
  <c r="Z33" i="6" s="1"/>
  <c r="AA33" i="6" s="1"/>
  <c r="AB33" i="6" s="1"/>
  <c r="AC33" i="6" s="1"/>
  <c r="AD33" i="6" s="1"/>
  <c r="AE33" i="6" s="1"/>
  <c r="AF33" i="6" s="1"/>
  <c r="AG33" i="6" s="1"/>
  <c r="AH33" i="6" s="1"/>
  <c r="AI33" i="6" s="1"/>
  <c r="AJ33" i="6" s="1"/>
  <c r="AK33" i="6" s="1"/>
  <c r="AL33" i="6" s="1"/>
  <c r="AM33" i="6" s="1"/>
  <c r="AN33" i="6" s="1"/>
  <c r="AO33" i="6" s="1"/>
  <c r="AP33" i="6" s="1"/>
  <c r="AQ33" i="6" s="1"/>
  <c r="AR33" i="6" s="1"/>
  <c r="AS33" i="6" s="1"/>
  <c r="L34" i="6"/>
  <c r="P34" i="6" s="1"/>
  <c r="Q34" i="6" s="1"/>
  <c r="R34" i="6" s="1"/>
  <c r="S34" i="6" s="1"/>
  <c r="T34" i="6" s="1"/>
  <c r="U34" i="6" s="1"/>
  <c r="V34" i="6" s="1"/>
  <c r="W34" i="6" s="1"/>
  <c r="X34" i="6" s="1"/>
  <c r="Y34" i="6" s="1"/>
  <c r="Z34" i="6" s="1"/>
  <c r="AA34" i="6" s="1"/>
  <c r="AB34" i="6" s="1"/>
  <c r="AC34" i="6" s="1"/>
  <c r="AD34" i="6" s="1"/>
  <c r="AE34" i="6" s="1"/>
  <c r="AF34" i="6" s="1"/>
  <c r="AG34" i="6" s="1"/>
  <c r="AH34" i="6" s="1"/>
  <c r="AI34" i="6" s="1"/>
  <c r="AJ34" i="6" s="1"/>
  <c r="AK34" i="6" s="1"/>
  <c r="AL34" i="6" s="1"/>
  <c r="AM34" i="6" s="1"/>
  <c r="AN34" i="6" s="1"/>
  <c r="AO34" i="6" s="1"/>
  <c r="AP34" i="6" s="1"/>
  <c r="AQ34" i="6" s="1"/>
  <c r="AR34" i="6" s="1"/>
  <c r="AS34" i="6" s="1"/>
  <c r="L35" i="6"/>
  <c r="P35" i="6" s="1"/>
  <c r="Q35" i="6" s="1"/>
  <c r="R35" i="6" s="1"/>
  <c r="S35" i="6" s="1"/>
  <c r="T35" i="6" s="1"/>
  <c r="U35" i="6" s="1"/>
  <c r="V35" i="6" s="1"/>
  <c r="W35" i="6" s="1"/>
  <c r="X35" i="6" s="1"/>
  <c r="Y35" i="6" s="1"/>
  <c r="Z35" i="6" s="1"/>
  <c r="AA35" i="6" s="1"/>
  <c r="AB35" i="6" s="1"/>
  <c r="AC35" i="6" s="1"/>
  <c r="AD35" i="6" s="1"/>
  <c r="AE35" i="6" s="1"/>
  <c r="AF35" i="6" s="1"/>
  <c r="AG35" i="6" s="1"/>
  <c r="AH35" i="6" s="1"/>
  <c r="AI35" i="6" s="1"/>
  <c r="AJ35" i="6" s="1"/>
  <c r="AK35" i="6" s="1"/>
  <c r="AL35" i="6" s="1"/>
  <c r="AM35" i="6" s="1"/>
  <c r="AN35" i="6" s="1"/>
  <c r="AO35" i="6" s="1"/>
  <c r="AP35" i="6" s="1"/>
  <c r="AQ35" i="6" s="1"/>
  <c r="AR35" i="6" s="1"/>
  <c r="AS35" i="6" s="1"/>
  <c r="L36" i="6"/>
  <c r="P36" i="6" s="1"/>
  <c r="Q36" i="6" s="1"/>
  <c r="R36" i="6" s="1"/>
  <c r="S36" i="6" s="1"/>
  <c r="T36" i="6" s="1"/>
  <c r="U36" i="6" s="1"/>
  <c r="V36" i="6" s="1"/>
  <c r="W36" i="6" s="1"/>
  <c r="X36" i="6" s="1"/>
  <c r="Y36" i="6" s="1"/>
  <c r="Z36" i="6" s="1"/>
  <c r="AA36" i="6" s="1"/>
  <c r="AB36" i="6" s="1"/>
  <c r="AC36" i="6" s="1"/>
  <c r="AD36" i="6" s="1"/>
  <c r="AE36" i="6" s="1"/>
  <c r="AF36" i="6" s="1"/>
  <c r="AG36" i="6" s="1"/>
  <c r="AH36" i="6" s="1"/>
  <c r="AI36" i="6" s="1"/>
  <c r="AJ36" i="6" s="1"/>
  <c r="AK36" i="6" s="1"/>
  <c r="AL36" i="6" s="1"/>
  <c r="AM36" i="6" s="1"/>
  <c r="AN36" i="6" s="1"/>
  <c r="AO36" i="6" s="1"/>
  <c r="AP36" i="6" s="1"/>
  <c r="AQ36" i="6" s="1"/>
  <c r="AR36" i="6" s="1"/>
  <c r="AS36" i="6" s="1"/>
  <c r="L37" i="6"/>
  <c r="P37" i="6" s="1"/>
  <c r="Q37" i="6" s="1"/>
  <c r="R37" i="6" s="1"/>
  <c r="S37" i="6" s="1"/>
  <c r="T37" i="6" s="1"/>
  <c r="U37" i="6" s="1"/>
  <c r="V37" i="6" s="1"/>
  <c r="W37" i="6" s="1"/>
  <c r="X37" i="6" s="1"/>
  <c r="Y37" i="6" s="1"/>
  <c r="Z37" i="6" s="1"/>
  <c r="AA37" i="6" s="1"/>
  <c r="AB37" i="6" s="1"/>
  <c r="AC37" i="6" s="1"/>
  <c r="AD37" i="6" s="1"/>
  <c r="AE37" i="6" s="1"/>
  <c r="AF37" i="6" s="1"/>
  <c r="AG37" i="6" s="1"/>
  <c r="AH37" i="6" s="1"/>
  <c r="AI37" i="6" s="1"/>
  <c r="AJ37" i="6" s="1"/>
  <c r="AK37" i="6" s="1"/>
  <c r="AL37" i="6" s="1"/>
  <c r="AM37" i="6" s="1"/>
  <c r="AN37" i="6" s="1"/>
  <c r="AO37" i="6" s="1"/>
  <c r="AP37" i="6" s="1"/>
  <c r="AQ37" i="6" s="1"/>
  <c r="AR37" i="6" s="1"/>
  <c r="AS37" i="6" s="1"/>
  <c r="L38" i="6"/>
  <c r="P38" i="6" s="1"/>
  <c r="Q38" i="6" s="1"/>
  <c r="R38" i="6" s="1"/>
  <c r="S38" i="6" s="1"/>
  <c r="T38" i="6" s="1"/>
  <c r="U38" i="6" s="1"/>
  <c r="V38" i="6" s="1"/>
  <c r="W38" i="6" s="1"/>
  <c r="X38" i="6" s="1"/>
  <c r="Y38" i="6" s="1"/>
  <c r="Z38" i="6" s="1"/>
  <c r="AA38" i="6" s="1"/>
  <c r="AB38" i="6" s="1"/>
  <c r="AC38" i="6" s="1"/>
  <c r="AD38" i="6" s="1"/>
  <c r="AE38" i="6" s="1"/>
  <c r="AF38" i="6" s="1"/>
  <c r="AG38" i="6" s="1"/>
  <c r="AH38" i="6" s="1"/>
  <c r="AI38" i="6" s="1"/>
  <c r="AJ38" i="6" s="1"/>
  <c r="AK38" i="6" s="1"/>
  <c r="AL38" i="6" s="1"/>
  <c r="AM38" i="6" s="1"/>
  <c r="AN38" i="6" s="1"/>
  <c r="AO38" i="6" s="1"/>
  <c r="AP38" i="6" s="1"/>
  <c r="AQ38" i="6" s="1"/>
  <c r="AR38" i="6" s="1"/>
  <c r="AS38" i="6" s="1"/>
  <c r="L39" i="6"/>
  <c r="P39" i="6" s="1"/>
  <c r="Q39" i="6" s="1"/>
  <c r="R39" i="6" s="1"/>
  <c r="S39" i="6" s="1"/>
  <c r="T39" i="6" s="1"/>
  <c r="U39" i="6" s="1"/>
  <c r="V39" i="6" s="1"/>
  <c r="W39" i="6" s="1"/>
  <c r="X39" i="6" s="1"/>
  <c r="Y39" i="6" s="1"/>
  <c r="Z39" i="6" s="1"/>
  <c r="AA39" i="6" s="1"/>
  <c r="AB39" i="6" s="1"/>
  <c r="AC39" i="6" s="1"/>
  <c r="AD39" i="6" s="1"/>
  <c r="AE39" i="6" s="1"/>
  <c r="AF39" i="6" s="1"/>
  <c r="AG39" i="6" s="1"/>
  <c r="AH39" i="6" s="1"/>
  <c r="AI39" i="6" s="1"/>
  <c r="AJ39" i="6" s="1"/>
  <c r="AK39" i="6" s="1"/>
  <c r="AL39" i="6" s="1"/>
  <c r="AM39" i="6" s="1"/>
  <c r="AN39" i="6" s="1"/>
  <c r="AO39" i="6" s="1"/>
  <c r="AP39" i="6" s="1"/>
  <c r="AQ39" i="6" s="1"/>
  <c r="AR39" i="6" s="1"/>
  <c r="AS39" i="6" s="1"/>
  <c r="L40" i="6"/>
  <c r="P40" i="6" s="1"/>
  <c r="Q40" i="6" s="1"/>
  <c r="R40" i="6" s="1"/>
  <c r="S40" i="6" s="1"/>
  <c r="T40" i="6" s="1"/>
  <c r="U40" i="6" s="1"/>
  <c r="V40" i="6" s="1"/>
  <c r="W40" i="6" s="1"/>
  <c r="X40" i="6" s="1"/>
  <c r="Y40" i="6" s="1"/>
  <c r="Z40" i="6" s="1"/>
  <c r="AA40" i="6" s="1"/>
  <c r="AB40" i="6" s="1"/>
  <c r="AC40" i="6" s="1"/>
  <c r="AD40" i="6" s="1"/>
  <c r="AE40" i="6" s="1"/>
  <c r="AF40" i="6" s="1"/>
  <c r="AG40" i="6" s="1"/>
  <c r="AH40" i="6" s="1"/>
  <c r="AI40" i="6" s="1"/>
  <c r="AJ40" i="6" s="1"/>
  <c r="AK40" i="6" s="1"/>
  <c r="AL40" i="6" s="1"/>
  <c r="AM40" i="6" s="1"/>
  <c r="AN40" i="6" s="1"/>
  <c r="AO40" i="6" s="1"/>
  <c r="AP40" i="6" s="1"/>
  <c r="AQ40" i="6" s="1"/>
  <c r="AR40" i="6" s="1"/>
  <c r="AS40" i="6" s="1"/>
  <c r="L41" i="6"/>
  <c r="P41" i="6" s="1"/>
  <c r="Q41" i="6" s="1"/>
  <c r="R41" i="6" s="1"/>
  <c r="S41" i="6" s="1"/>
  <c r="T41" i="6" s="1"/>
  <c r="U41" i="6" s="1"/>
  <c r="V41" i="6" s="1"/>
  <c r="W41" i="6" s="1"/>
  <c r="X41" i="6" s="1"/>
  <c r="Y41" i="6" s="1"/>
  <c r="Z41" i="6" s="1"/>
  <c r="AA41" i="6" s="1"/>
  <c r="AB41" i="6" s="1"/>
  <c r="AC41" i="6" s="1"/>
  <c r="AD41" i="6" s="1"/>
  <c r="AE41" i="6" s="1"/>
  <c r="AF41" i="6" s="1"/>
  <c r="AG41" i="6" s="1"/>
  <c r="AH41" i="6" s="1"/>
  <c r="AI41" i="6" s="1"/>
  <c r="AJ41" i="6" s="1"/>
  <c r="AK41" i="6" s="1"/>
  <c r="AL41" i="6" s="1"/>
  <c r="AM41" i="6" s="1"/>
  <c r="AN41" i="6" s="1"/>
  <c r="AO41" i="6" s="1"/>
  <c r="AP41" i="6" s="1"/>
  <c r="AQ41" i="6" s="1"/>
  <c r="AR41" i="6" s="1"/>
  <c r="AS41" i="6" s="1"/>
  <c r="L42" i="6"/>
  <c r="P42" i="6" s="1"/>
  <c r="Q42" i="6" s="1"/>
  <c r="R42" i="6" s="1"/>
  <c r="S42" i="6" s="1"/>
  <c r="T42" i="6" s="1"/>
  <c r="U42" i="6" s="1"/>
  <c r="V42" i="6" s="1"/>
  <c r="W42" i="6" s="1"/>
  <c r="X42" i="6" s="1"/>
  <c r="Y42" i="6" s="1"/>
  <c r="Z42" i="6" s="1"/>
  <c r="AA42" i="6" s="1"/>
  <c r="AB42" i="6" s="1"/>
  <c r="AC42" i="6" s="1"/>
  <c r="AD42" i="6" s="1"/>
  <c r="AE42" i="6" s="1"/>
  <c r="AF42" i="6" s="1"/>
  <c r="AG42" i="6" s="1"/>
  <c r="AH42" i="6" s="1"/>
  <c r="AI42" i="6" s="1"/>
  <c r="AJ42" i="6" s="1"/>
  <c r="AK42" i="6" s="1"/>
  <c r="AL42" i="6" s="1"/>
  <c r="AM42" i="6" s="1"/>
  <c r="AN42" i="6" s="1"/>
  <c r="AO42" i="6" s="1"/>
  <c r="AP42" i="6" s="1"/>
  <c r="AQ42" i="6" s="1"/>
  <c r="AR42" i="6" s="1"/>
  <c r="AS42" i="6" s="1"/>
  <c r="L43" i="6"/>
  <c r="P43" i="6" s="1"/>
  <c r="Q43" i="6" s="1"/>
  <c r="R43" i="6" s="1"/>
  <c r="S43" i="6" s="1"/>
  <c r="T43" i="6" s="1"/>
  <c r="U43" i="6" s="1"/>
  <c r="V43" i="6" s="1"/>
  <c r="W43" i="6" s="1"/>
  <c r="X43" i="6" s="1"/>
  <c r="Y43" i="6" s="1"/>
  <c r="Z43" i="6" s="1"/>
  <c r="AA43" i="6" s="1"/>
  <c r="AB43" i="6" s="1"/>
  <c r="AC43" i="6" s="1"/>
  <c r="AD43" i="6" s="1"/>
  <c r="AE43" i="6" s="1"/>
  <c r="AF43" i="6" s="1"/>
  <c r="AG43" i="6" s="1"/>
  <c r="AH43" i="6" s="1"/>
  <c r="AI43" i="6" s="1"/>
  <c r="AJ43" i="6" s="1"/>
  <c r="AK43" i="6" s="1"/>
  <c r="AL43" i="6" s="1"/>
  <c r="AM43" i="6" s="1"/>
  <c r="AN43" i="6" s="1"/>
  <c r="AO43" i="6" s="1"/>
  <c r="AP43" i="6" s="1"/>
  <c r="AQ43" i="6" s="1"/>
  <c r="AR43" i="6" s="1"/>
  <c r="AS43" i="6" s="1"/>
  <c r="L44" i="6"/>
  <c r="P44" i="6" s="1"/>
  <c r="Q44" i="6" s="1"/>
  <c r="R44" i="6" s="1"/>
  <c r="S44" i="6" s="1"/>
  <c r="T44" i="6" s="1"/>
  <c r="U44" i="6" s="1"/>
  <c r="V44" i="6" s="1"/>
  <c r="W44" i="6" s="1"/>
  <c r="X44" i="6" s="1"/>
  <c r="Y44" i="6" s="1"/>
  <c r="Z44" i="6" s="1"/>
  <c r="AA44" i="6" s="1"/>
  <c r="AB44" i="6" s="1"/>
  <c r="AC44" i="6" s="1"/>
  <c r="AD44" i="6" s="1"/>
  <c r="AE44" i="6" s="1"/>
  <c r="AF44" i="6" s="1"/>
  <c r="AG44" i="6" s="1"/>
  <c r="AH44" i="6" s="1"/>
  <c r="AI44" i="6" s="1"/>
  <c r="AJ44" i="6" s="1"/>
  <c r="AK44" i="6" s="1"/>
  <c r="AL44" i="6" s="1"/>
  <c r="AM44" i="6" s="1"/>
  <c r="AN44" i="6" s="1"/>
  <c r="AO44" i="6" s="1"/>
  <c r="AP44" i="6" s="1"/>
  <c r="AQ44" i="6" s="1"/>
  <c r="AR44" i="6" s="1"/>
  <c r="AS44" i="6" s="1"/>
  <c r="L45" i="6"/>
  <c r="P45" i="6" s="1"/>
  <c r="Q45" i="6" s="1"/>
  <c r="R45" i="6" s="1"/>
  <c r="S45" i="6" s="1"/>
  <c r="T45" i="6" s="1"/>
  <c r="U45" i="6" s="1"/>
  <c r="V45" i="6" s="1"/>
  <c r="W45" i="6" s="1"/>
  <c r="X45" i="6" s="1"/>
  <c r="Y45" i="6" s="1"/>
  <c r="Z45" i="6" s="1"/>
  <c r="AA45" i="6" s="1"/>
  <c r="AB45" i="6" s="1"/>
  <c r="AC45" i="6" s="1"/>
  <c r="AD45" i="6" s="1"/>
  <c r="AE45" i="6" s="1"/>
  <c r="AF45" i="6" s="1"/>
  <c r="AG45" i="6" s="1"/>
  <c r="AH45" i="6" s="1"/>
  <c r="AI45" i="6" s="1"/>
  <c r="AJ45" i="6" s="1"/>
  <c r="AK45" i="6" s="1"/>
  <c r="AL45" i="6" s="1"/>
  <c r="AM45" i="6" s="1"/>
  <c r="AN45" i="6" s="1"/>
  <c r="AO45" i="6" s="1"/>
  <c r="AP45" i="6" s="1"/>
  <c r="AQ45" i="6" s="1"/>
  <c r="AR45" i="6" s="1"/>
  <c r="AS45" i="6" s="1"/>
  <c r="L46" i="6"/>
  <c r="P46" i="6" s="1"/>
  <c r="Q46" i="6" s="1"/>
  <c r="R46" i="6" s="1"/>
  <c r="S46" i="6" s="1"/>
  <c r="T46" i="6" s="1"/>
  <c r="U46" i="6" s="1"/>
  <c r="V46" i="6" s="1"/>
  <c r="W46" i="6" s="1"/>
  <c r="X46" i="6" s="1"/>
  <c r="Y46" i="6" s="1"/>
  <c r="Z46" i="6" s="1"/>
  <c r="AA46" i="6" s="1"/>
  <c r="AB46" i="6" s="1"/>
  <c r="AC46" i="6" s="1"/>
  <c r="AD46" i="6" s="1"/>
  <c r="AE46" i="6" s="1"/>
  <c r="AF46" i="6" s="1"/>
  <c r="AG46" i="6" s="1"/>
  <c r="AH46" i="6" s="1"/>
  <c r="AI46" i="6" s="1"/>
  <c r="AJ46" i="6" s="1"/>
  <c r="AK46" i="6" s="1"/>
  <c r="AL46" i="6" s="1"/>
  <c r="AM46" i="6" s="1"/>
  <c r="AN46" i="6" s="1"/>
  <c r="AO46" i="6" s="1"/>
  <c r="AP46" i="6" s="1"/>
  <c r="AQ46" i="6" s="1"/>
  <c r="AR46" i="6" s="1"/>
  <c r="AS46" i="6" s="1"/>
  <c r="L47" i="6"/>
  <c r="P47" i="6" s="1"/>
  <c r="Q47" i="6" s="1"/>
  <c r="R47" i="6" s="1"/>
  <c r="S47" i="6" s="1"/>
  <c r="T47" i="6" s="1"/>
  <c r="U47" i="6" s="1"/>
  <c r="V47" i="6" s="1"/>
  <c r="W47" i="6" s="1"/>
  <c r="X47" i="6" s="1"/>
  <c r="Y47" i="6" s="1"/>
  <c r="Z47" i="6" s="1"/>
  <c r="AA47" i="6" s="1"/>
  <c r="AB47" i="6" s="1"/>
  <c r="AC47" i="6" s="1"/>
  <c r="AD47" i="6" s="1"/>
  <c r="AE47" i="6" s="1"/>
  <c r="AF47" i="6" s="1"/>
  <c r="AG47" i="6" s="1"/>
  <c r="AH47" i="6" s="1"/>
  <c r="AI47" i="6" s="1"/>
  <c r="AJ47" i="6" s="1"/>
  <c r="AK47" i="6" s="1"/>
  <c r="AL47" i="6" s="1"/>
  <c r="AM47" i="6" s="1"/>
  <c r="AN47" i="6" s="1"/>
  <c r="AO47" i="6" s="1"/>
  <c r="AP47" i="6" s="1"/>
  <c r="AQ47" i="6" s="1"/>
  <c r="AR47" i="6" s="1"/>
  <c r="AS47" i="6" s="1"/>
  <c r="L48" i="6"/>
  <c r="P48" i="6" s="1"/>
  <c r="Q48" i="6" s="1"/>
  <c r="R48" i="6" s="1"/>
  <c r="S48" i="6" s="1"/>
  <c r="T48" i="6" s="1"/>
  <c r="U48" i="6" s="1"/>
  <c r="V48" i="6" s="1"/>
  <c r="W48" i="6" s="1"/>
  <c r="X48" i="6" s="1"/>
  <c r="Y48" i="6" s="1"/>
  <c r="Z48" i="6" s="1"/>
  <c r="AA48" i="6" s="1"/>
  <c r="AB48" i="6" s="1"/>
  <c r="AC48" i="6" s="1"/>
  <c r="AD48" i="6" s="1"/>
  <c r="AE48" i="6" s="1"/>
  <c r="AF48" i="6" s="1"/>
  <c r="AG48" i="6" s="1"/>
  <c r="AH48" i="6" s="1"/>
  <c r="AI48" i="6" s="1"/>
  <c r="AJ48" i="6" s="1"/>
  <c r="AK48" i="6" s="1"/>
  <c r="AL48" i="6" s="1"/>
  <c r="AM48" i="6" s="1"/>
  <c r="AN48" i="6" s="1"/>
  <c r="AO48" i="6" s="1"/>
  <c r="AP48" i="6" s="1"/>
  <c r="AQ48" i="6" s="1"/>
  <c r="AR48" i="6" s="1"/>
  <c r="AS48" i="6" s="1"/>
  <c r="L49" i="6"/>
  <c r="P49" i="6" s="1"/>
  <c r="Q49" i="6" s="1"/>
  <c r="R49" i="6" s="1"/>
  <c r="S49" i="6" s="1"/>
  <c r="T49" i="6" s="1"/>
  <c r="U49" i="6" s="1"/>
  <c r="V49" i="6" s="1"/>
  <c r="W49" i="6" s="1"/>
  <c r="X49" i="6" s="1"/>
  <c r="Y49" i="6" s="1"/>
  <c r="Z49" i="6" s="1"/>
  <c r="AA49" i="6" s="1"/>
  <c r="AB49" i="6" s="1"/>
  <c r="AC49" i="6" s="1"/>
  <c r="AD49" i="6" s="1"/>
  <c r="AE49" i="6" s="1"/>
  <c r="AF49" i="6" s="1"/>
  <c r="AG49" i="6" s="1"/>
  <c r="AH49" i="6" s="1"/>
  <c r="AI49" i="6" s="1"/>
  <c r="AJ49" i="6" s="1"/>
  <c r="AK49" i="6" s="1"/>
  <c r="AL49" i="6" s="1"/>
  <c r="AM49" i="6" s="1"/>
  <c r="AN49" i="6" s="1"/>
  <c r="AO49" i="6" s="1"/>
  <c r="AP49" i="6" s="1"/>
  <c r="AQ49" i="6" s="1"/>
  <c r="AR49" i="6" s="1"/>
  <c r="AS49" i="6" s="1"/>
  <c r="L50" i="6"/>
  <c r="P50" i="6" s="1"/>
  <c r="Q50" i="6" s="1"/>
  <c r="R50" i="6" s="1"/>
  <c r="S50" i="6" s="1"/>
  <c r="T50" i="6" s="1"/>
  <c r="U50" i="6" s="1"/>
  <c r="V50" i="6" s="1"/>
  <c r="W50" i="6" s="1"/>
  <c r="X50" i="6" s="1"/>
  <c r="Y50" i="6" s="1"/>
  <c r="Z50" i="6" s="1"/>
  <c r="AA50" i="6" s="1"/>
  <c r="AB50" i="6" s="1"/>
  <c r="AC50" i="6" s="1"/>
  <c r="AD50" i="6" s="1"/>
  <c r="AE50" i="6" s="1"/>
  <c r="AF50" i="6" s="1"/>
  <c r="AG50" i="6" s="1"/>
  <c r="AH50" i="6" s="1"/>
  <c r="AI50" i="6" s="1"/>
  <c r="AJ50" i="6" s="1"/>
  <c r="AK50" i="6" s="1"/>
  <c r="AL50" i="6" s="1"/>
  <c r="AM50" i="6" s="1"/>
  <c r="AN50" i="6" s="1"/>
  <c r="AO50" i="6" s="1"/>
  <c r="AP50" i="6" s="1"/>
  <c r="AQ50" i="6" s="1"/>
  <c r="AR50" i="6" s="1"/>
  <c r="AS50" i="6" s="1"/>
  <c r="L51" i="6"/>
  <c r="P51" i="6" s="1"/>
  <c r="Q51" i="6" s="1"/>
  <c r="R51" i="6" s="1"/>
  <c r="S51" i="6" s="1"/>
  <c r="T51" i="6" s="1"/>
  <c r="U51" i="6" s="1"/>
  <c r="V51" i="6" s="1"/>
  <c r="W51" i="6" s="1"/>
  <c r="X51" i="6" s="1"/>
  <c r="Y51" i="6" s="1"/>
  <c r="Z51" i="6" s="1"/>
  <c r="AA51" i="6" s="1"/>
  <c r="AB51" i="6" s="1"/>
  <c r="AC51" i="6" s="1"/>
  <c r="AD51" i="6" s="1"/>
  <c r="AE51" i="6" s="1"/>
  <c r="AF51" i="6" s="1"/>
  <c r="AG51" i="6" s="1"/>
  <c r="AH51" i="6" s="1"/>
  <c r="AI51" i="6" s="1"/>
  <c r="AJ51" i="6" s="1"/>
  <c r="AK51" i="6" s="1"/>
  <c r="AL51" i="6" s="1"/>
  <c r="AM51" i="6" s="1"/>
  <c r="AN51" i="6" s="1"/>
  <c r="AO51" i="6" s="1"/>
  <c r="AP51" i="6" s="1"/>
  <c r="AQ51" i="6" s="1"/>
  <c r="AR51" i="6" s="1"/>
  <c r="AS51" i="6" s="1"/>
  <c r="L52" i="6"/>
  <c r="P52" i="6" s="1"/>
  <c r="Q52" i="6" s="1"/>
  <c r="R52" i="6" s="1"/>
  <c r="S52" i="6" s="1"/>
  <c r="T52" i="6" s="1"/>
  <c r="U52" i="6" s="1"/>
  <c r="V52" i="6" s="1"/>
  <c r="W52" i="6" s="1"/>
  <c r="X52" i="6" s="1"/>
  <c r="Y52" i="6" s="1"/>
  <c r="Z52" i="6" s="1"/>
  <c r="AA52" i="6" s="1"/>
  <c r="AB52" i="6" s="1"/>
  <c r="AC52" i="6" s="1"/>
  <c r="AD52" i="6" s="1"/>
  <c r="AE52" i="6" s="1"/>
  <c r="AF52" i="6" s="1"/>
  <c r="AG52" i="6" s="1"/>
  <c r="AH52" i="6" s="1"/>
  <c r="AI52" i="6" s="1"/>
  <c r="AJ52" i="6" s="1"/>
  <c r="AK52" i="6" s="1"/>
  <c r="AL52" i="6" s="1"/>
  <c r="AM52" i="6" s="1"/>
  <c r="AN52" i="6" s="1"/>
  <c r="AO52" i="6" s="1"/>
  <c r="AP52" i="6" s="1"/>
  <c r="AQ52" i="6" s="1"/>
  <c r="AR52" i="6" s="1"/>
  <c r="AS52" i="6" s="1"/>
  <c r="L53" i="6"/>
  <c r="P53" i="6" s="1"/>
  <c r="Q53" i="6" s="1"/>
  <c r="R53" i="6" s="1"/>
  <c r="S53" i="6" s="1"/>
  <c r="T53" i="6" s="1"/>
  <c r="U53" i="6" s="1"/>
  <c r="V53" i="6" s="1"/>
  <c r="W53" i="6" s="1"/>
  <c r="X53" i="6" s="1"/>
  <c r="Y53" i="6" s="1"/>
  <c r="Z53" i="6" s="1"/>
  <c r="AA53" i="6" s="1"/>
  <c r="AB53" i="6" s="1"/>
  <c r="AC53" i="6" s="1"/>
  <c r="AD53" i="6" s="1"/>
  <c r="AE53" i="6" s="1"/>
  <c r="AF53" i="6" s="1"/>
  <c r="AG53" i="6" s="1"/>
  <c r="AH53" i="6" s="1"/>
  <c r="AI53" i="6" s="1"/>
  <c r="AJ53" i="6" s="1"/>
  <c r="AK53" i="6" s="1"/>
  <c r="AL53" i="6" s="1"/>
  <c r="AM53" i="6" s="1"/>
  <c r="AN53" i="6" s="1"/>
  <c r="AO53" i="6" s="1"/>
  <c r="AP53" i="6" s="1"/>
  <c r="AQ53" i="6" s="1"/>
  <c r="AR53" i="6" s="1"/>
  <c r="AS53" i="6" s="1"/>
  <c r="L54" i="6"/>
  <c r="P54" i="6" s="1"/>
  <c r="Q54" i="6" s="1"/>
  <c r="R54" i="6" s="1"/>
  <c r="S54" i="6" s="1"/>
  <c r="T54" i="6" s="1"/>
  <c r="U54" i="6" s="1"/>
  <c r="V54" i="6" s="1"/>
  <c r="W54" i="6" s="1"/>
  <c r="X54" i="6" s="1"/>
  <c r="Y54" i="6" s="1"/>
  <c r="Z54" i="6" s="1"/>
  <c r="AA54" i="6" s="1"/>
  <c r="AB54" i="6" s="1"/>
  <c r="AC54" i="6" s="1"/>
  <c r="AD54" i="6" s="1"/>
  <c r="AE54" i="6" s="1"/>
  <c r="AF54" i="6" s="1"/>
  <c r="AG54" i="6" s="1"/>
  <c r="AH54" i="6" s="1"/>
  <c r="AI54" i="6" s="1"/>
  <c r="AJ54" i="6" s="1"/>
  <c r="AK54" i="6" s="1"/>
  <c r="AL54" i="6" s="1"/>
  <c r="AM54" i="6" s="1"/>
  <c r="AN54" i="6" s="1"/>
  <c r="AO54" i="6" s="1"/>
  <c r="AP54" i="6" s="1"/>
  <c r="AQ54" i="6" s="1"/>
  <c r="AR54" i="6" s="1"/>
  <c r="AS54" i="6" s="1"/>
  <c r="L55" i="6"/>
  <c r="P55" i="6" s="1"/>
  <c r="Q55" i="6" s="1"/>
  <c r="R55" i="6" s="1"/>
  <c r="S55" i="6" s="1"/>
  <c r="T55" i="6" s="1"/>
  <c r="U55" i="6" s="1"/>
  <c r="V55" i="6" s="1"/>
  <c r="W55" i="6" s="1"/>
  <c r="X55" i="6" s="1"/>
  <c r="Y55" i="6" s="1"/>
  <c r="Z55" i="6" s="1"/>
  <c r="AA55" i="6" s="1"/>
  <c r="AB55" i="6" s="1"/>
  <c r="AC55" i="6" s="1"/>
  <c r="AD55" i="6" s="1"/>
  <c r="AE55" i="6" s="1"/>
  <c r="AF55" i="6" s="1"/>
  <c r="AG55" i="6" s="1"/>
  <c r="AH55" i="6" s="1"/>
  <c r="AI55" i="6" s="1"/>
  <c r="AJ55" i="6" s="1"/>
  <c r="AK55" i="6" s="1"/>
  <c r="AL55" i="6" s="1"/>
  <c r="AM55" i="6" s="1"/>
  <c r="AN55" i="6" s="1"/>
  <c r="AO55" i="6" s="1"/>
  <c r="AP55" i="6" s="1"/>
  <c r="AQ55" i="6" s="1"/>
  <c r="AR55" i="6" s="1"/>
  <c r="AS55" i="6" s="1"/>
  <c r="L56" i="6"/>
  <c r="P56" i="6" s="1"/>
  <c r="Q56" i="6" s="1"/>
  <c r="R56" i="6" s="1"/>
  <c r="S56" i="6" s="1"/>
  <c r="T56" i="6" s="1"/>
  <c r="U56" i="6" s="1"/>
  <c r="V56" i="6" s="1"/>
  <c r="W56" i="6" s="1"/>
  <c r="X56" i="6" s="1"/>
  <c r="Y56" i="6" s="1"/>
  <c r="Z56" i="6" s="1"/>
  <c r="AA56" i="6" s="1"/>
  <c r="AB56" i="6" s="1"/>
  <c r="AC56" i="6" s="1"/>
  <c r="AD56" i="6" s="1"/>
  <c r="AE56" i="6" s="1"/>
  <c r="AF56" i="6" s="1"/>
  <c r="AG56" i="6" s="1"/>
  <c r="AH56" i="6" s="1"/>
  <c r="AI56" i="6" s="1"/>
  <c r="AJ56" i="6" s="1"/>
  <c r="AK56" i="6" s="1"/>
  <c r="AL56" i="6" s="1"/>
  <c r="AM56" i="6" s="1"/>
  <c r="AN56" i="6" s="1"/>
  <c r="AO56" i="6" s="1"/>
  <c r="AP56" i="6" s="1"/>
  <c r="AQ56" i="6" s="1"/>
  <c r="AR56" i="6" s="1"/>
  <c r="AS56" i="6" s="1"/>
  <c r="L57" i="6"/>
  <c r="P57" i="6" s="1"/>
  <c r="Q57" i="6" s="1"/>
  <c r="R57" i="6" s="1"/>
  <c r="S57" i="6" s="1"/>
  <c r="T57" i="6" s="1"/>
  <c r="U57" i="6" s="1"/>
  <c r="V57" i="6" s="1"/>
  <c r="W57" i="6" s="1"/>
  <c r="X57" i="6" s="1"/>
  <c r="Y57" i="6" s="1"/>
  <c r="Z57" i="6" s="1"/>
  <c r="AA57" i="6" s="1"/>
  <c r="AB57" i="6" s="1"/>
  <c r="AC57" i="6" s="1"/>
  <c r="AD57" i="6" s="1"/>
  <c r="AE57" i="6" s="1"/>
  <c r="AF57" i="6" s="1"/>
  <c r="AG57" i="6" s="1"/>
  <c r="AH57" i="6" s="1"/>
  <c r="AI57" i="6" s="1"/>
  <c r="AJ57" i="6" s="1"/>
  <c r="AK57" i="6" s="1"/>
  <c r="AL57" i="6" s="1"/>
  <c r="AM57" i="6" s="1"/>
  <c r="AN57" i="6" s="1"/>
  <c r="AO57" i="6" s="1"/>
  <c r="AP57" i="6" s="1"/>
  <c r="AQ57" i="6" s="1"/>
  <c r="AR57" i="6" s="1"/>
  <c r="AS57" i="6" s="1"/>
  <c r="AT29" i="6"/>
  <c r="AT28" i="6"/>
  <c r="AT27" i="6"/>
  <c r="AT26" i="6"/>
  <c r="AT25" i="6"/>
  <c r="E34" i="20"/>
  <c r="AT24" i="6"/>
  <c r="AT23" i="6"/>
  <c r="AT22" i="6"/>
  <c r="AT21" i="6"/>
  <c r="AT20" i="6"/>
  <c r="AT19" i="6"/>
  <c r="AT18" i="6"/>
  <c r="AT17" i="6"/>
  <c r="AT16" i="6"/>
  <c r="E32" i="20"/>
  <c r="L16" i="6"/>
  <c r="P16" i="6" s="1"/>
  <c r="Q16" i="6" s="1"/>
  <c r="R16" i="6" s="1"/>
  <c r="S16" i="6" s="1"/>
  <c r="T16" i="6" s="1"/>
  <c r="U16" i="6" s="1"/>
  <c r="V16" i="6" s="1"/>
  <c r="AT43" i="6"/>
  <c r="AT42" i="6"/>
  <c r="AT41" i="6"/>
  <c r="AT40" i="6"/>
  <c r="AT39" i="6"/>
  <c r="AT38" i="6"/>
  <c r="AT37" i="6"/>
  <c r="AT36" i="6"/>
  <c r="AT35" i="6"/>
  <c r="AT34" i="6"/>
  <c r="AT33" i="6"/>
  <c r="AT32" i="6"/>
  <c r="AT31" i="6"/>
  <c r="AT30" i="6"/>
  <c r="P95" i="6"/>
  <c r="P96" i="6"/>
  <c r="P97" i="6"/>
  <c r="P98" i="6"/>
  <c r="P99" i="6"/>
  <c r="P94" i="6"/>
  <c r="Q28" i="6"/>
  <c r="R28" i="6"/>
  <c r="S28" i="6" s="1"/>
  <c r="T28" i="6" s="1"/>
  <c r="U28" i="6" s="1"/>
  <c r="V28" i="6"/>
  <c r="W28" i="6" s="1"/>
  <c r="X28" i="6" s="1"/>
  <c r="Y28" i="6" s="1"/>
  <c r="Z28" i="6" s="1"/>
  <c r="AA28" i="6" s="1"/>
  <c r="AB28" i="6" s="1"/>
  <c r="AC28" i="6" s="1"/>
  <c r="AD28" i="6" s="1"/>
  <c r="AE28" i="6" s="1"/>
  <c r="AF28" i="6" s="1"/>
  <c r="AG28" i="6" s="1"/>
  <c r="AH28" i="6" s="1"/>
  <c r="AI28" i="6" s="1"/>
  <c r="AJ28" i="6" s="1"/>
  <c r="AK28" i="6" s="1"/>
  <c r="AL28" i="6" s="1"/>
  <c r="AM28" i="6" s="1"/>
  <c r="AN28" i="6" s="1"/>
  <c r="AO28" i="6" s="1"/>
  <c r="AP28" i="6" s="1"/>
  <c r="AQ28" i="6" s="1"/>
  <c r="AR28" i="6" s="1"/>
  <c r="AS28" i="6" s="1"/>
  <c r="Q71" i="6"/>
  <c r="D3" i="11"/>
  <c r="C10" i="11" s="1"/>
  <c r="O69" i="3"/>
  <c r="F9" i="9"/>
  <c r="B96" i="8" s="1"/>
  <c r="F8" i="9"/>
  <c r="F7" i="9"/>
  <c r="C50" i="21"/>
  <c r="D170" i="3"/>
  <c r="O122" i="3"/>
  <c r="N122" i="3"/>
  <c r="F122" i="3"/>
  <c r="D56" i="3"/>
  <c r="O44" i="3"/>
  <c r="N44" i="3"/>
  <c r="F44" i="3"/>
  <c r="H225" i="3"/>
  <c r="C74" i="3" s="1"/>
  <c r="B77" i="39" s="1"/>
  <c r="C63" i="3"/>
  <c r="C50" i="3"/>
  <c r="C42" i="3"/>
  <c r="C84" i="3"/>
  <c r="C72" i="3"/>
  <c r="C52" i="3"/>
  <c r="C41" i="3"/>
  <c r="B44" i="39" s="1"/>
  <c r="C33" i="3"/>
  <c r="C5" i="9"/>
  <c r="C5" i="14"/>
  <c r="C5" i="18"/>
  <c r="H17" i="14"/>
  <c r="F38" i="20"/>
  <c r="A100" i="8"/>
  <c r="O159" i="3"/>
  <c r="O158" i="3"/>
  <c r="N158" i="3"/>
  <c r="F158" i="3"/>
  <c r="D26" i="3"/>
  <c r="V26" i="3"/>
  <c r="N168" i="3"/>
  <c r="N167" i="3"/>
  <c r="N166" i="3"/>
  <c r="N165" i="3"/>
  <c r="N162" i="3"/>
  <c r="N155" i="3"/>
  <c r="N154" i="3"/>
  <c r="N151" i="3"/>
  <c r="N150" i="3"/>
  <c r="N147" i="3"/>
  <c r="N140" i="3"/>
  <c r="N131" i="3"/>
  <c r="N124" i="3"/>
  <c r="N123" i="3"/>
  <c r="N115" i="3"/>
  <c r="N111" i="3"/>
  <c r="N110" i="3"/>
  <c r="N107" i="3"/>
  <c r="N104" i="3"/>
  <c r="N103" i="3"/>
  <c r="N101" i="3"/>
  <c r="N99" i="3"/>
  <c r="N98" i="3"/>
  <c r="N95" i="3"/>
  <c r="N94" i="3"/>
  <c r="N93" i="3"/>
  <c r="N90" i="3"/>
  <c r="N88" i="3"/>
  <c r="N87" i="3"/>
  <c r="N86" i="3"/>
  <c r="N85" i="3"/>
  <c r="N84" i="3"/>
  <c r="N82" i="3"/>
  <c r="N79" i="3"/>
  <c r="N78" i="3"/>
  <c r="N77" i="3"/>
  <c r="N75" i="3"/>
  <c r="N74" i="3"/>
  <c r="N71" i="3"/>
  <c r="N68" i="3"/>
  <c r="N67" i="3"/>
  <c r="N65" i="3"/>
  <c r="N64" i="3"/>
  <c r="N63" i="3"/>
  <c r="N62" i="3"/>
  <c r="N59" i="3"/>
  <c r="N54" i="3"/>
  <c r="N53" i="3"/>
  <c r="N52" i="3"/>
  <c r="N48" i="3"/>
  <c r="N47" i="3"/>
  <c r="N43" i="3"/>
  <c r="N42" i="3"/>
  <c r="N41" i="3"/>
  <c r="N40" i="3"/>
  <c r="N39" i="3"/>
  <c r="N37" i="3"/>
  <c r="N36" i="3"/>
  <c r="N35" i="3"/>
  <c r="N34" i="3"/>
  <c r="N33" i="3"/>
  <c r="N32" i="3"/>
  <c r="N31" i="3"/>
  <c r="N29" i="3"/>
  <c r="N24" i="3"/>
  <c r="N23" i="3"/>
  <c r="N22" i="3"/>
  <c r="N17" i="3"/>
  <c r="N18" i="3"/>
  <c r="N19" i="3"/>
  <c r="F17" i="3"/>
  <c r="O17" i="3"/>
  <c r="O18" i="3"/>
  <c r="O19" i="3"/>
  <c r="G2" i="6"/>
  <c r="C2" i="3"/>
  <c r="C27" i="21"/>
  <c r="B27" i="21"/>
  <c r="F43" i="21"/>
  <c r="C43" i="21"/>
  <c r="C45" i="21"/>
  <c r="D6" i="41" s="1"/>
  <c r="B43" i="21"/>
  <c r="F36" i="21"/>
  <c r="C36" i="21"/>
  <c r="B36" i="21"/>
  <c r="F27" i="21"/>
  <c r="F19" i="21"/>
  <c r="C19" i="21"/>
  <c r="B19" i="21"/>
  <c r="G3" i="21"/>
  <c r="V56" i="3"/>
  <c r="V170" i="3"/>
  <c r="AT45" i="6"/>
  <c r="AT46" i="6"/>
  <c r="AT47" i="6"/>
  <c r="AT48" i="6"/>
  <c r="AT49" i="6"/>
  <c r="AT50" i="6"/>
  <c r="AT51" i="6"/>
  <c r="AT52" i="6"/>
  <c r="AT53" i="6"/>
  <c r="AT54" i="6"/>
  <c r="AT55" i="6"/>
  <c r="AT56" i="6"/>
  <c r="AT57" i="6"/>
  <c r="AT44" i="6"/>
  <c r="Q2" i="3"/>
  <c r="Q2" i="6" s="1"/>
  <c r="Q5" i="3"/>
  <c r="H3" i="17"/>
  <c r="C2" i="17"/>
  <c r="B3" i="15"/>
  <c r="B3" i="14"/>
  <c r="C3" i="9"/>
  <c r="I3" i="8"/>
  <c r="C2" i="8"/>
  <c r="Y2" i="6"/>
  <c r="C3" i="18"/>
  <c r="I46" i="18"/>
  <c r="I50" i="18" s="1"/>
  <c r="I54" i="18" s="1"/>
  <c r="D33" i="17"/>
  <c r="D55" i="17" s="1"/>
  <c r="E14" i="17"/>
  <c r="F14" i="17"/>
  <c r="G14" i="17"/>
  <c r="H14" i="17" s="1"/>
  <c r="I14" i="17" s="1"/>
  <c r="J14" i="17" s="1"/>
  <c r="K14" i="17" s="1"/>
  <c r="L14" i="17" s="1"/>
  <c r="M14" i="17" s="1"/>
  <c r="N14" i="17" s="1"/>
  <c r="O14" i="17" s="1"/>
  <c r="P14" i="17" s="1"/>
  <c r="Q14" i="17" s="1"/>
  <c r="R14" i="17" s="1"/>
  <c r="S14" i="17" s="1"/>
  <c r="T14" i="17" s="1"/>
  <c r="U14" i="17" s="1"/>
  <c r="V14" i="17" s="1"/>
  <c r="W14" i="17" s="1"/>
  <c r="X14" i="17" s="1"/>
  <c r="Y14" i="17" s="1"/>
  <c r="Z14" i="17" s="1"/>
  <c r="AA14" i="17" s="1"/>
  <c r="AB14" i="17" s="1"/>
  <c r="AC14" i="17" s="1"/>
  <c r="AD14" i="17" s="1"/>
  <c r="AE14" i="17" s="1"/>
  <c r="AF14" i="17" s="1"/>
  <c r="AG14" i="17" s="1"/>
  <c r="AG50" i="17"/>
  <c r="AF50" i="17"/>
  <c r="AE50" i="17"/>
  <c r="AD50" i="17"/>
  <c r="AC50" i="17"/>
  <c r="AB50" i="17"/>
  <c r="AA50" i="17"/>
  <c r="Z50" i="17"/>
  <c r="Y50" i="17"/>
  <c r="X50" i="17"/>
  <c r="W50" i="17"/>
  <c r="V50" i="17"/>
  <c r="U50" i="17"/>
  <c r="T50" i="17"/>
  <c r="S50" i="17"/>
  <c r="R50" i="17"/>
  <c r="Q50" i="17"/>
  <c r="P50" i="17"/>
  <c r="O50" i="17"/>
  <c r="N50" i="17"/>
  <c r="M50" i="17"/>
  <c r="L50" i="17"/>
  <c r="K50" i="17"/>
  <c r="J50" i="17"/>
  <c r="I50" i="17"/>
  <c r="H50" i="17"/>
  <c r="G50" i="17"/>
  <c r="F50" i="17"/>
  <c r="E50" i="17"/>
  <c r="D50" i="17"/>
  <c r="AG49" i="17"/>
  <c r="AG58" i="17" s="1"/>
  <c r="AF49" i="17"/>
  <c r="AE49" i="17"/>
  <c r="AD49" i="17"/>
  <c r="AC49" i="17"/>
  <c r="AB49" i="17"/>
  <c r="AA49" i="17"/>
  <c r="Z49" i="17"/>
  <c r="Y49" i="17"/>
  <c r="X49" i="17"/>
  <c r="X58" i="17" s="1"/>
  <c r="W49" i="17"/>
  <c r="V49" i="17"/>
  <c r="U49" i="17"/>
  <c r="T49" i="17"/>
  <c r="S49" i="17"/>
  <c r="R49" i="17"/>
  <c r="Q49" i="17"/>
  <c r="P49" i="17"/>
  <c r="O49" i="17"/>
  <c r="N49" i="17"/>
  <c r="M49" i="17"/>
  <c r="L49" i="17"/>
  <c r="K49" i="17"/>
  <c r="J49" i="17"/>
  <c r="I49" i="17"/>
  <c r="H49" i="17"/>
  <c r="G49" i="17"/>
  <c r="F49" i="17"/>
  <c r="E49" i="17"/>
  <c r="D49" i="17"/>
  <c r="AG48" i="17"/>
  <c r="AF48" i="17"/>
  <c r="AE48" i="17"/>
  <c r="AD48" i="17"/>
  <c r="AC48" i="17"/>
  <c r="AB48" i="17"/>
  <c r="AA48" i="17"/>
  <c r="Z48" i="17"/>
  <c r="Y48" i="17"/>
  <c r="X48" i="17"/>
  <c r="W48" i="17"/>
  <c r="V48" i="17"/>
  <c r="U48" i="17"/>
  <c r="T48" i="17"/>
  <c r="S48" i="17"/>
  <c r="R48" i="17"/>
  <c r="Q48" i="17"/>
  <c r="P48" i="17"/>
  <c r="O48" i="17"/>
  <c r="N48" i="17"/>
  <c r="M48" i="17"/>
  <c r="L48" i="17"/>
  <c r="K48" i="17"/>
  <c r="J48" i="17"/>
  <c r="I48" i="17"/>
  <c r="H48" i="17"/>
  <c r="G48" i="17"/>
  <c r="F48" i="17"/>
  <c r="E48" i="17"/>
  <c r="D48" i="17"/>
  <c r="AG45" i="17"/>
  <c r="AF45" i="17"/>
  <c r="AE45" i="17"/>
  <c r="AD45" i="17"/>
  <c r="AC45" i="17"/>
  <c r="AC58" i="17" s="1"/>
  <c r="AB45" i="17"/>
  <c r="AA45" i="17"/>
  <c r="Z45" i="17"/>
  <c r="Y45" i="17"/>
  <c r="X45" i="17"/>
  <c r="W45" i="17"/>
  <c r="V45" i="17"/>
  <c r="U45" i="17"/>
  <c r="T45" i="17"/>
  <c r="S45" i="17"/>
  <c r="R45" i="17"/>
  <c r="Q45" i="17"/>
  <c r="P45" i="17"/>
  <c r="O45" i="17"/>
  <c r="N45" i="17"/>
  <c r="M45" i="17"/>
  <c r="L45" i="17"/>
  <c r="L58" i="17" s="1"/>
  <c r="K45" i="17"/>
  <c r="J45" i="17"/>
  <c r="I45" i="17"/>
  <c r="H45" i="17"/>
  <c r="G45" i="17"/>
  <c r="F45" i="17"/>
  <c r="E45" i="17"/>
  <c r="D45" i="17"/>
  <c r="AG39" i="17"/>
  <c r="AG57" i="17" s="1"/>
  <c r="AF39" i="17"/>
  <c r="AF57" i="17" s="1"/>
  <c r="AE39" i="17"/>
  <c r="AE58" i="17"/>
  <c r="AD39" i="17"/>
  <c r="AD57" i="17" s="1"/>
  <c r="AC39" i="17"/>
  <c r="AB39" i="17"/>
  <c r="AB57" i="17" s="1"/>
  <c r="AA39" i="17"/>
  <c r="AA57" i="17"/>
  <c r="Z39" i="17"/>
  <c r="Z57" i="17" s="1"/>
  <c r="Y39" i="17"/>
  <c r="X39" i="17"/>
  <c r="X57" i="17" s="1"/>
  <c r="W39" i="17"/>
  <c r="V39" i="17"/>
  <c r="V57" i="17"/>
  <c r="U39" i="17"/>
  <c r="T39" i="17"/>
  <c r="S39" i="17"/>
  <c r="S57" i="17" s="1"/>
  <c r="R39" i="17"/>
  <c r="R57" i="17" s="1"/>
  <c r="Q39" i="17"/>
  <c r="Q57" i="17" s="1"/>
  <c r="P39" i="17"/>
  <c r="P57" i="17" s="1"/>
  <c r="O39" i="17"/>
  <c r="O57" i="17" s="1"/>
  <c r="O58" i="17"/>
  <c r="N39" i="17"/>
  <c r="M39" i="17"/>
  <c r="L39" i="17"/>
  <c r="L57" i="17" s="1"/>
  <c r="K39" i="17"/>
  <c r="K57" i="17" s="1"/>
  <c r="J39" i="17"/>
  <c r="J57" i="17"/>
  <c r="I39" i="17"/>
  <c r="H39" i="17"/>
  <c r="H57" i="17" s="1"/>
  <c r="G39" i="17"/>
  <c r="F39" i="17"/>
  <c r="F57" i="17" s="1"/>
  <c r="E39" i="17"/>
  <c r="D39" i="17"/>
  <c r="D57" i="17" s="1"/>
  <c r="E31" i="17"/>
  <c r="F31" i="17" s="1"/>
  <c r="G31" i="17" s="1"/>
  <c r="H31" i="17"/>
  <c r="I31" i="17" s="1"/>
  <c r="J31" i="17" s="1"/>
  <c r="K31" i="17" s="1"/>
  <c r="L31" i="17" s="1"/>
  <c r="M31" i="17" s="1"/>
  <c r="N31" i="17" s="1"/>
  <c r="O31" i="17" s="1"/>
  <c r="P31" i="17" s="1"/>
  <c r="Q31" i="17" s="1"/>
  <c r="R31" i="17" s="1"/>
  <c r="S31" i="17" s="1"/>
  <c r="T31" i="17" s="1"/>
  <c r="U31" i="17" s="1"/>
  <c r="V31" i="17" s="1"/>
  <c r="W31" i="17" s="1"/>
  <c r="X31" i="17" s="1"/>
  <c r="Y31" i="17" s="1"/>
  <c r="Z31" i="17" s="1"/>
  <c r="AA31" i="17" s="1"/>
  <c r="AB31" i="17" s="1"/>
  <c r="AC31" i="17" s="1"/>
  <c r="AD31" i="17" s="1"/>
  <c r="AE31" i="17" s="1"/>
  <c r="AF31" i="17" s="1"/>
  <c r="AG31" i="17" s="1"/>
  <c r="E30" i="17"/>
  <c r="F30" i="17" s="1"/>
  <c r="G30" i="17" s="1"/>
  <c r="H30" i="17" s="1"/>
  <c r="I30" i="17" s="1"/>
  <c r="J30" i="17" s="1"/>
  <c r="K30" i="17" s="1"/>
  <c r="L30" i="17" s="1"/>
  <c r="M30" i="17" s="1"/>
  <c r="N30" i="17" s="1"/>
  <c r="O30" i="17" s="1"/>
  <c r="P30" i="17" s="1"/>
  <c r="Q30" i="17" s="1"/>
  <c r="R30" i="17" s="1"/>
  <c r="S30" i="17" s="1"/>
  <c r="T30" i="17" s="1"/>
  <c r="U30" i="17" s="1"/>
  <c r="V30" i="17" s="1"/>
  <c r="W30" i="17" s="1"/>
  <c r="X30" i="17" s="1"/>
  <c r="Y30" i="17" s="1"/>
  <c r="Z30" i="17" s="1"/>
  <c r="AA30" i="17" s="1"/>
  <c r="AB30" i="17" s="1"/>
  <c r="AC30" i="17" s="1"/>
  <c r="AD30" i="17" s="1"/>
  <c r="AE30" i="17" s="1"/>
  <c r="AF30" i="17" s="1"/>
  <c r="AG30" i="17" s="1"/>
  <c r="E28" i="17"/>
  <c r="F28" i="17"/>
  <c r="G28" i="17" s="1"/>
  <c r="H28" i="17" s="1"/>
  <c r="I28" i="17" s="1"/>
  <c r="J28" i="17" s="1"/>
  <c r="K28" i="17" s="1"/>
  <c r="L28" i="17" s="1"/>
  <c r="M28" i="17" s="1"/>
  <c r="N28" i="17" s="1"/>
  <c r="O28" i="17" s="1"/>
  <c r="P28" i="17" s="1"/>
  <c r="Q28" i="17" s="1"/>
  <c r="R28" i="17" s="1"/>
  <c r="S28" i="17" s="1"/>
  <c r="T28" i="17" s="1"/>
  <c r="U28" i="17" s="1"/>
  <c r="V28" i="17" s="1"/>
  <c r="W28" i="17" s="1"/>
  <c r="X28" i="17" s="1"/>
  <c r="Y28" i="17" s="1"/>
  <c r="Z28" i="17" s="1"/>
  <c r="AA28" i="17" s="1"/>
  <c r="AB28" i="17" s="1"/>
  <c r="AC28" i="17" s="1"/>
  <c r="AD28" i="17" s="1"/>
  <c r="AE28" i="17" s="1"/>
  <c r="AF28" i="17" s="1"/>
  <c r="AG28" i="17" s="1"/>
  <c r="E27" i="17"/>
  <c r="F27" i="17" s="1"/>
  <c r="G27" i="17" s="1"/>
  <c r="H27" i="17" s="1"/>
  <c r="I27" i="17" s="1"/>
  <c r="J27" i="17" s="1"/>
  <c r="K27" i="17" s="1"/>
  <c r="L27" i="17" s="1"/>
  <c r="M27" i="17" s="1"/>
  <c r="N27" i="17" s="1"/>
  <c r="O27" i="17" s="1"/>
  <c r="P27" i="17" s="1"/>
  <c r="Q27" i="17" s="1"/>
  <c r="R27" i="17" s="1"/>
  <c r="S27" i="17" s="1"/>
  <c r="T27" i="17" s="1"/>
  <c r="U27" i="17" s="1"/>
  <c r="V27" i="17" s="1"/>
  <c r="W27" i="17" s="1"/>
  <c r="X27" i="17" s="1"/>
  <c r="Y27" i="17" s="1"/>
  <c r="Z27" i="17" s="1"/>
  <c r="AA27" i="17" s="1"/>
  <c r="AB27" i="17" s="1"/>
  <c r="AC27" i="17" s="1"/>
  <c r="AD27" i="17" s="1"/>
  <c r="AE27" i="17" s="1"/>
  <c r="AF27" i="17" s="1"/>
  <c r="AG27" i="17" s="1"/>
  <c r="E26" i="17"/>
  <c r="F26" i="17" s="1"/>
  <c r="G26" i="17" s="1"/>
  <c r="H26" i="17" s="1"/>
  <c r="I26" i="17" s="1"/>
  <c r="J26" i="17" s="1"/>
  <c r="K26" i="17" s="1"/>
  <c r="L26" i="17" s="1"/>
  <c r="M26" i="17" s="1"/>
  <c r="N26" i="17" s="1"/>
  <c r="O26" i="17" s="1"/>
  <c r="P26" i="17" s="1"/>
  <c r="Q26" i="17" s="1"/>
  <c r="R26" i="17" s="1"/>
  <c r="S26" i="17" s="1"/>
  <c r="T26" i="17" s="1"/>
  <c r="U26" i="17" s="1"/>
  <c r="V26" i="17" s="1"/>
  <c r="W26" i="17" s="1"/>
  <c r="X26" i="17" s="1"/>
  <c r="Y26" i="17" s="1"/>
  <c r="Z26" i="17" s="1"/>
  <c r="AA26" i="17" s="1"/>
  <c r="AB26" i="17" s="1"/>
  <c r="AC26" i="17" s="1"/>
  <c r="AD26" i="17" s="1"/>
  <c r="AE26" i="17" s="1"/>
  <c r="AF26" i="17" s="1"/>
  <c r="AG26" i="17" s="1"/>
  <c r="E25" i="17"/>
  <c r="F25" i="17" s="1"/>
  <c r="G25" i="17" s="1"/>
  <c r="H25" i="17" s="1"/>
  <c r="I25" i="17" s="1"/>
  <c r="J25" i="17" s="1"/>
  <c r="K25" i="17" s="1"/>
  <c r="L25" i="17" s="1"/>
  <c r="M25" i="17" s="1"/>
  <c r="N25" i="17" s="1"/>
  <c r="O25" i="17" s="1"/>
  <c r="P25" i="17" s="1"/>
  <c r="Q25" i="17" s="1"/>
  <c r="R25" i="17" s="1"/>
  <c r="S25" i="17" s="1"/>
  <c r="T25" i="17" s="1"/>
  <c r="U25" i="17" s="1"/>
  <c r="V25" i="17" s="1"/>
  <c r="W25" i="17" s="1"/>
  <c r="X25" i="17" s="1"/>
  <c r="Y25" i="17" s="1"/>
  <c r="Z25" i="17" s="1"/>
  <c r="AA25" i="17" s="1"/>
  <c r="AB25" i="17" s="1"/>
  <c r="AC25" i="17" s="1"/>
  <c r="AD25" i="17" s="1"/>
  <c r="AE25" i="17" s="1"/>
  <c r="AF25" i="17" s="1"/>
  <c r="AG25" i="17" s="1"/>
  <c r="E24" i="17"/>
  <c r="F24" i="17" s="1"/>
  <c r="G24" i="17" s="1"/>
  <c r="H24" i="17" s="1"/>
  <c r="I24" i="17" s="1"/>
  <c r="J24" i="17" s="1"/>
  <c r="K24" i="17" s="1"/>
  <c r="L24" i="17" s="1"/>
  <c r="M24" i="17" s="1"/>
  <c r="N24" i="17" s="1"/>
  <c r="O24" i="17" s="1"/>
  <c r="P24" i="17" s="1"/>
  <c r="Q24" i="17" s="1"/>
  <c r="R24" i="17" s="1"/>
  <c r="S24" i="17" s="1"/>
  <c r="T24" i="17" s="1"/>
  <c r="U24" i="17" s="1"/>
  <c r="V24" i="17" s="1"/>
  <c r="W24" i="17" s="1"/>
  <c r="X24" i="17" s="1"/>
  <c r="Y24" i="17" s="1"/>
  <c r="Z24" i="17" s="1"/>
  <c r="AA24" i="17" s="1"/>
  <c r="AB24" i="17" s="1"/>
  <c r="AC24" i="17" s="1"/>
  <c r="AD24" i="17" s="1"/>
  <c r="AE24" i="17" s="1"/>
  <c r="AF24" i="17" s="1"/>
  <c r="AG24" i="17" s="1"/>
  <c r="E23" i="17"/>
  <c r="F23" i="17" s="1"/>
  <c r="G23" i="17" s="1"/>
  <c r="H23" i="17" s="1"/>
  <c r="I23" i="17" s="1"/>
  <c r="J23" i="17" s="1"/>
  <c r="K23" i="17" s="1"/>
  <c r="L23" i="17" s="1"/>
  <c r="M23" i="17" s="1"/>
  <c r="N23" i="17" s="1"/>
  <c r="O23" i="17" s="1"/>
  <c r="P23" i="17" s="1"/>
  <c r="Q23" i="17" s="1"/>
  <c r="R23" i="17" s="1"/>
  <c r="S23" i="17" s="1"/>
  <c r="T23" i="17" s="1"/>
  <c r="U23" i="17" s="1"/>
  <c r="V23" i="17" s="1"/>
  <c r="W23" i="17" s="1"/>
  <c r="X23" i="17" s="1"/>
  <c r="Y23" i="17" s="1"/>
  <c r="Z23" i="17" s="1"/>
  <c r="AA23" i="17" s="1"/>
  <c r="AB23" i="17" s="1"/>
  <c r="AC23" i="17" s="1"/>
  <c r="AD23" i="17" s="1"/>
  <c r="AE23" i="17" s="1"/>
  <c r="AF23" i="17" s="1"/>
  <c r="AG23" i="17" s="1"/>
  <c r="E22" i="17"/>
  <c r="F22" i="17" s="1"/>
  <c r="G22" i="17" s="1"/>
  <c r="H22" i="17" s="1"/>
  <c r="I22" i="17"/>
  <c r="J22" i="17" s="1"/>
  <c r="K22" i="17" s="1"/>
  <c r="L22" i="17" s="1"/>
  <c r="M22" i="17" s="1"/>
  <c r="N22" i="17" s="1"/>
  <c r="O22" i="17" s="1"/>
  <c r="P22" i="17" s="1"/>
  <c r="Q22" i="17" s="1"/>
  <c r="R22" i="17" s="1"/>
  <c r="S22" i="17" s="1"/>
  <c r="T22" i="17" s="1"/>
  <c r="U22" i="17" s="1"/>
  <c r="V22" i="17" s="1"/>
  <c r="W22" i="17" s="1"/>
  <c r="X22" i="17" s="1"/>
  <c r="Y22" i="17" s="1"/>
  <c r="Z22" i="17" s="1"/>
  <c r="AA22" i="17" s="1"/>
  <c r="AB22" i="17" s="1"/>
  <c r="AC22" i="17" s="1"/>
  <c r="AD22" i="17" s="1"/>
  <c r="AE22" i="17" s="1"/>
  <c r="AF22" i="17" s="1"/>
  <c r="AG22" i="17" s="1"/>
  <c r="E21" i="17"/>
  <c r="F21" i="17" s="1"/>
  <c r="G21" i="17" s="1"/>
  <c r="H21" i="17" s="1"/>
  <c r="I21" i="17" s="1"/>
  <c r="J21" i="17" s="1"/>
  <c r="K21" i="17" s="1"/>
  <c r="L21" i="17" s="1"/>
  <c r="M21" i="17" s="1"/>
  <c r="N21" i="17" s="1"/>
  <c r="O21" i="17" s="1"/>
  <c r="P21" i="17" s="1"/>
  <c r="Q21" i="17" s="1"/>
  <c r="R21" i="17" s="1"/>
  <c r="S21" i="17" s="1"/>
  <c r="T21" i="17" s="1"/>
  <c r="U21" i="17" s="1"/>
  <c r="V21" i="17" s="1"/>
  <c r="W21" i="17" s="1"/>
  <c r="X21" i="17" s="1"/>
  <c r="Y21" i="17" s="1"/>
  <c r="Z21" i="17" s="1"/>
  <c r="AA21" i="17" s="1"/>
  <c r="AB21" i="17" s="1"/>
  <c r="AC21" i="17" s="1"/>
  <c r="AD21" i="17" s="1"/>
  <c r="AE21" i="17" s="1"/>
  <c r="AF21" i="17" s="1"/>
  <c r="AG21" i="17" s="1"/>
  <c r="E19" i="17"/>
  <c r="F19" i="17" s="1"/>
  <c r="G19" i="17" s="1"/>
  <c r="H19" i="17" s="1"/>
  <c r="I19" i="17" s="1"/>
  <c r="J19" i="17" s="1"/>
  <c r="K19" i="17" s="1"/>
  <c r="L19" i="17" s="1"/>
  <c r="M19" i="17" s="1"/>
  <c r="N19" i="17" s="1"/>
  <c r="O19" i="17" s="1"/>
  <c r="P19" i="17" s="1"/>
  <c r="Q19" i="17" s="1"/>
  <c r="R19" i="17" s="1"/>
  <c r="S19" i="17" s="1"/>
  <c r="T19" i="17" s="1"/>
  <c r="U19" i="17" s="1"/>
  <c r="V19" i="17" s="1"/>
  <c r="W19" i="17" s="1"/>
  <c r="X19" i="17" s="1"/>
  <c r="Y19" i="17" s="1"/>
  <c r="Z19" i="17" s="1"/>
  <c r="AA19" i="17" s="1"/>
  <c r="AB19" i="17" s="1"/>
  <c r="AC19" i="17" s="1"/>
  <c r="AD19" i="17" s="1"/>
  <c r="AE19" i="17" s="1"/>
  <c r="AF19" i="17" s="1"/>
  <c r="AG19" i="17" s="1"/>
  <c r="E18" i="17"/>
  <c r="F18" i="17" s="1"/>
  <c r="G18" i="17" s="1"/>
  <c r="H18" i="17" s="1"/>
  <c r="I18" i="17" s="1"/>
  <c r="J18" i="17" s="1"/>
  <c r="K18" i="17" s="1"/>
  <c r="L18" i="17" s="1"/>
  <c r="M18" i="17" s="1"/>
  <c r="N18" i="17" s="1"/>
  <c r="O18" i="17" s="1"/>
  <c r="P18" i="17" s="1"/>
  <c r="Q18" i="17" s="1"/>
  <c r="R18" i="17" s="1"/>
  <c r="S18" i="17" s="1"/>
  <c r="T18" i="17" s="1"/>
  <c r="U18" i="17" s="1"/>
  <c r="V18" i="17" s="1"/>
  <c r="W18" i="17" s="1"/>
  <c r="X18" i="17" s="1"/>
  <c r="Y18" i="17" s="1"/>
  <c r="Z18" i="17" s="1"/>
  <c r="AA18" i="17" s="1"/>
  <c r="AB18" i="17" s="1"/>
  <c r="AC18" i="17" s="1"/>
  <c r="AD18" i="17" s="1"/>
  <c r="AE18" i="17" s="1"/>
  <c r="AF18" i="17" s="1"/>
  <c r="AG18" i="17" s="1"/>
  <c r="E16" i="17"/>
  <c r="F16" i="17" s="1"/>
  <c r="G16" i="17" s="1"/>
  <c r="H16" i="17" s="1"/>
  <c r="I16" i="17" s="1"/>
  <c r="J16" i="17" s="1"/>
  <c r="K16" i="17" s="1"/>
  <c r="L16" i="17" s="1"/>
  <c r="M16" i="17" s="1"/>
  <c r="N16" i="17" s="1"/>
  <c r="O16" i="17" s="1"/>
  <c r="P16" i="17" s="1"/>
  <c r="Q16" i="17" s="1"/>
  <c r="R16" i="17" s="1"/>
  <c r="S16" i="17" s="1"/>
  <c r="T16" i="17" s="1"/>
  <c r="U16" i="17" s="1"/>
  <c r="V16" i="17" s="1"/>
  <c r="W16" i="17" s="1"/>
  <c r="X16" i="17" s="1"/>
  <c r="Y16" i="17" s="1"/>
  <c r="Z16" i="17" s="1"/>
  <c r="AA16" i="17" s="1"/>
  <c r="AB16" i="17" s="1"/>
  <c r="AC16" i="17" s="1"/>
  <c r="AD16" i="17" s="1"/>
  <c r="AE16" i="17" s="1"/>
  <c r="AF16" i="17" s="1"/>
  <c r="AG16" i="17" s="1"/>
  <c r="E15" i="17"/>
  <c r="F15" i="17"/>
  <c r="G15" i="17" s="1"/>
  <c r="H15" i="17" s="1"/>
  <c r="I15" i="17" s="1"/>
  <c r="J15" i="17" s="1"/>
  <c r="K15" i="17" s="1"/>
  <c r="L15" i="17" s="1"/>
  <c r="M15" i="17" s="1"/>
  <c r="N15" i="17" s="1"/>
  <c r="O15" i="17" s="1"/>
  <c r="P15" i="17" s="1"/>
  <c r="Q15" i="17" s="1"/>
  <c r="R15" i="17" s="1"/>
  <c r="S15" i="17" s="1"/>
  <c r="T15" i="17" s="1"/>
  <c r="U15" i="17" s="1"/>
  <c r="V15" i="17" s="1"/>
  <c r="W15" i="17" s="1"/>
  <c r="X15" i="17" s="1"/>
  <c r="Y15" i="17" s="1"/>
  <c r="Z15" i="17" s="1"/>
  <c r="AA15" i="17" s="1"/>
  <c r="AB15" i="17" s="1"/>
  <c r="AC15" i="17" s="1"/>
  <c r="AD15" i="17" s="1"/>
  <c r="AE15" i="17" s="1"/>
  <c r="AF15" i="17" s="1"/>
  <c r="AG15" i="17" s="1"/>
  <c r="E13" i="17"/>
  <c r="F13" i="17" s="1"/>
  <c r="G13" i="17" s="1"/>
  <c r="H13" i="17" s="1"/>
  <c r="I13" i="17" s="1"/>
  <c r="J13" i="17" s="1"/>
  <c r="K13" i="17" s="1"/>
  <c r="L13" i="17" s="1"/>
  <c r="M13" i="17" s="1"/>
  <c r="N13" i="17" s="1"/>
  <c r="O13" i="17" s="1"/>
  <c r="P13" i="17" s="1"/>
  <c r="Q13" i="17" s="1"/>
  <c r="R13" i="17" s="1"/>
  <c r="S13" i="17" s="1"/>
  <c r="T13" i="17" s="1"/>
  <c r="U13" i="17" s="1"/>
  <c r="V13" i="17" s="1"/>
  <c r="W13" i="17" s="1"/>
  <c r="X13" i="17" s="1"/>
  <c r="Y13" i="17" s="1"/>
  <c r="Z13" i="17" s="1"/>
  <c r="AA13" i="17" s="1"/>
  <c r="AB13" i="17" s="1"/>
  <c r="AC13" i="17" s="1"/>
  <c r="AD13" i="17" s="1"/>
  <c r="AE13" i="17" s="1"/>
  <c r="AF13" i="17" s="1"/>
  <c r="AG13" i="17" s="1"/>
  <c r="E12" i="17"/>
  <c r="F12" i="17"/>
  <c r="G12" i="17" s="1"/>
  <c r="H12" i="17" s="1"/>
  <c r="I12" i="17" s="1"/>
  <c r="J12" i="17" s="1"/>
  <c r="K12" i="17" s="1"/>
  <c r="L12" i="17" s="1"/>
  <c r="M12" i="17" s="1"/>
  <c r="N12" i="17" s="1"/>
  <c r="O12" i="17" s="1"/>
  <c r="P12" i="17" s="1"/>
  <c r="Q12" i="17" s="1"/>
  <c r="R12" i="17" s="1"/>
  <c r="S12" i="17" s="1"/>
  <c r="T12" i="17" s="1"/>
  <c r="U12" i="17" s="1"/>
  <c r="V12" i="17" s="1"/>
  <c r="W12" i="17" s="1"/>
  <c r="X12" i="17" s="1"/>
  <c r="Y12" i="17" s="1"/>
  <c r="Z12" i="17" s="1"/>
  <c r="AA12" i="17" s="1"/>
  <c r="AB12" i="17" s="1"/>
  <c r="AC12" i="17" s="1"/>
  <c r="AD12" i="17" s="1"/>
  <c r="AE12" i="17" s="1"/>
  <c r="AF12" i="17" s="1"/>
  <c r="AG12" i="17" s="1"/>
  <c r="E11" i="17"/>
  <c r="F11" i="17" s="1"/>
  <c r="G11" i="17" s="1"/>
  <c r="H11" i="17" s="1"/>
  <c r="I11" i="17" s="1"/>
  <c r="J11" i="17" s="1"/>
  <c r="K11" i="17" s="1"/>
  <c r="L11" i="17" s="1"/>
  <c r="M11" i="17" s="1"/>
  <c r="N11" i="17" s="1"/>
  <c r="O11" i="17" s="1"/>
  <c r="P11" i="17" s="1"/>
  <c r="Q11" i="17" s="1"/>
  <c r="R11" i="17" s="1"/>
  <c r="S11" i="17" s="1"/>
  <c r="T11" i="17" s="1"/>
  <c r="U11" i="17" s="1"/>
  <c r="V11" i="17" s="1"/>
  <c r="W11" i="17" s="1"/>
  <c r="X11" i="17" s="1"/>
  <c r="Y11" i="17" s="1"/>
  <c r="Z11" i="17" s="1"/>
  <c r="AA11" i="17" s="1"/>
  <c r="AB11" i="17" s="1"/>
  <c r="AC11" i="17" s="1"/>
  <c r="AD11" i="17" s="1"/>
  <c r="AE11" i="17" s="1"/>
  <c r="AF11" i="17" s="1"/>
  <c r="AG11" i="17" s="1"/>
  <c r="E10" i="17"/>
  <c r="F10" i="17"/>
  <c r="G10" i="17" s="1"/>
  <c r="H10" i="17" s="1"/>
  <c r="I10" i="17" s="1"/>
  <c r="J10" i="17" s="1"/>
  <c r="K10" i="17" s="1"/>
  <c r="L10" i="17" s="1"/>
  <c r="M10" i="17" s="1"/>
  <c r="N10" i="17" s="1"/>
  <c r="O10" i="17" s="1"/>
  <c r="P10" i="17" s="1"/>
  <c r="Q10" i="17" s="1"/>
  <c r="R10" i="17" s="1"/>
  <c r="S10" i="17" s="1"/>
  <c r="T10" i="17" s="1"/>
  <c r="U10" i="17" s="1"/>
  <c r="V10" i="17" s="1"/>
  <c r="W10" i="17" s="1"/>
  <c r="X10" i="17" s="1"/>
  <c r="Y10" i="17" s="1"/>
  <c r="Z10" i="17" s="1"/>
  <c r="AA10" i="17" s="1"/>
  <c r="AB10" i="17" s="1"/>
  <c r="AC10" i="17" s="1"/>
  <c r="AD10" i="17" s="1"/>
  <c r="AE10" i="17" s="1"/>
  <c r="AF10" i="17" s="1"/>
  <c r="AG10" i="17" s="1"/>
  <c r="E9" i="17"/>
  <c r="F9" i="17" s="1"/>
  <c r="G9" i="17" s="1"/>
  <c r="H9" i="17" s="1"/>
  <c r="E7" i="17"/>
  <c r="F7" i="17" s="1"/>
  <c r="G7" i="17" s="1"/>
  <c r="H7" i="17" s="1"/>
  <c r="E57" i="17"/>
  <c r="G57" i="17"/>
  <c r="U57" i="17"/>
  <c r="W57" i="17"/>
  <c r="AC57" i="17"/>
  <c r="AE57" i="17"/>
  <c r="D15" i="15"/>
  <c r="D17" i="15" s="1"/>
  <c r="D20" i="15" s="1"/>
  <c r="D54" i="17" s="1"/>
  <c r="D56" i="17" s="1"/>
  <c r="E8" i="15"/>
  <c r="F8" i="15" s="1"/>
  <c r="G8" i="15" s="1"/>
  <c r="E9" i="15"/>
  <c r="F9" i="15"/>
  <c r="G9" i="15" s="1"/>
  <c r="H9" i="15" s="1"/>
  <c r="I9" i="15" s="1"/>
  <c r="J9" i="15" s="1"/>
  <c r="K9" i="15" s="1"/>
  <c r="L9" i="15" s="1"/>
  <c r="M9" i="15" s="1"/>
  <c r="N9" i="15" s="1"/>
  <c r="O9" i="15" s="1"/>
  <c r="P9" i="15" s="1"/>
  <c r="Q9" i="15" s="1"/>
  <c r="R9" i="15" s="1"/>
  <c r="S9" i="15" s="1"/>
  <c r="T9" i="15" s="1"/>
  <c r="U9" i="15" s="1"/>
  <c r="V9" i="15" s="1"/>
  <c r="W9" i="15" s="1"/>
  <c r="X9" i="15" s="1"/>
  <c r="Y9" i="15" s="1"/>
  <c r="Z9" i="15" s="1"/>
  <c r="AA9" i="15" s="1"/>
  <c r="AB9" i="15" s="1"/>
  <c r="AC9" i="15" s="1"/>
  <c r="AD9" i="15" s="1"/>
  <c r="AE9" i="15" s="1"/>
  <c r="AF9" i="15" s="1"/>
  <c r="AG9" i="15" s="1"/>
  <c r="E10" i="15"/>
  <c r="F10" i="15" s="1"/>
  <c r="G10" i="15" s="1"/>
  <c r="H10" i="15" s="1"/>
  <c r="I10" i="15" s="1"/>
  <c r="J10" i="15" s="1"/>
  <c r="K10" i="15" s="1"/>
  <c r="L10" i="15" s="1"/>
  <c r="M10" i="15" s="1"/>
  <c r="N10" i="15" s="1"/>
  <c r="O10" i="15" s="1"/>
  <c r="P10" i="15" s="1"/>
  <c r="Q10" i="15" s="1"/>
  <c r="R10" i="15" s="1"/>
  <c r="S10" i="15" s="1"/>
  <c r="T10" i="15" s="1"/>
  <c r="U10" i="15" s="1"/>
  <c r="V10" i="15" s="1"/>
  <c r="W10" i="15" s="1"/>
  <c r="X10" i="15" s="1"/>
  <c r="Y10" i="15" s="1"/>
  <c r="Z10" i="15" s="1"/>
  <c r="AA10" i="15" s="1"/>
  <c r="AB10" i="15" s="1"/>
  <c r="AC10" i="15" s="1"/>
  <c r="AD10" i="15" s="1"/>
  <c r="AE10" i="15" s="1"/>
  <c r="AF10" i="15" s="1"/>
  <c r="AG10" i="15" s="1"/>
  <c r="E11" i="15"/>
  <c r="F11" i="15" s="1"/>
  <c r="G11" i="15" s="1"/>
  <c r="H11" i="15" s="1"/>
  <c r="I11" i="15" s="1"/>
  <c r="J11" i="15" s="1"/>
  <c r="K11" i="15" s="1"/>
  <c r="L11" i="15" s="1"/>
  <c r="M11" i="15" s="1"/>
  <c r="N11" i="15" s="1"/>
  <c r="O11" i="15" s="1"/>
  <c r="P11" i="15" s="1"/>
  <c r="Q11" i="15" s="1"/>
  <c r="R11" i="15" s="1"/>
  <c r="S11" i="15" s="1"/>
  <c r="T11" i="15" s="1"/>
  <c r="U11" i="15" s="1"/>
  <c r="V11" i="15" s="1"/>
  <c r="W11" i="15" s="1"/>
  <c r="X11" i="15" s="1"/>
  <c r="Y11" i="15" s="1"/>
  <c r="Z11" i="15" s="1"/>
  <c r="AA11" i="15" s="1"/>
  <c r="AB11" i="15" s="1"/>
  <c r="AC11" i="15" s="1"/>
  <c r="AD11" i="15" s="1"/>
  <c r="AE11" i="15" s="1"/>
  <c r="AF11" i="15" s="1"/>
  <c r="AG11" i="15" s="1"/>
  <c r="E12" i="15"/>
  <c r="F12" i="15" s="1"/>
  <c r="G12" i="15" s="1"/>
  <c r="H12" i="15" s="1"/>
  <c r="I12" i="15" s="1"/>
  <c r="J12" i="15" s="1"/>
  <c r="K12" i="15" s="1"/>
  <c r="L12" i="15" s="1"/>
  <c r="M12" i="15" s="1"/>
  <c r="N12" i="15" s="1"/>
  <c r="O12" i="15" s="1"/>
  <c r="P12" i="15" s="1"/>
  <c r="Q12" i="15" s="1"/>
  <c r="R12" i="15" s="1"/>
  <c r="S12" i="15" s="1"/>
  <c r="T12" i="15" s="1"/>
  <c r="U12" i="15" s="1"/>
  <c r="V12" i="15" s="1"/>
  <c r="W12" i="15" s="1"/>
  <c r="X12" i="15" s="1"/>
  <c r="Y12" i="15" s="1"/>
  <c r="Z12" i="15" s="1"/>
  <c r="AA12" i="15" s="1"/>
  <c r="AB12" i="15" s="1"/>
  <c r="AC12" i="15" s="1"/>
  <c r="AD12" i="15" s="1"/>
  <c r="AE12" i="15" s="1"/>
  <c r="AF12" i="15" s="1"/>
  <c r="AG12" i="15" s="1"/>
  <c r="E13" i="15"/>
  <c r="F13" i="15" s="1"/>
  <c r="G13" i="15" s="1"/>
  <c r="H13" i="15" s="1"/>
  <c r="I13" i="15" s="1"/>
  <c r="J13" i="15" s="1"/>
  <c r="K13" i="15" s="1"/>
  <c r="L13" i="15" s="1"/>
  <c r="M13" i="15" s="1"/>
  <c r="N13" i="15" s="1"/>
  <c r="O13" i="15" s="1"/>
  <c r="P13" i="15" s="1"/>
  <c r="Q13" i="15" s="1"/>
  <c r="R13" i="15" s="1"/>
  <c r="S13" i="15" s="1"/>
  <c r="T13" i="15" s="1"/>
  <c r="U13" i="15" s="1"/>
  <c r="V13" i="15" s="1"/>
  <c r="W13" i="15" s="1"/>
  <c r="X13" i="15" s="1"/>
  <c r="Y13" i="15" s="1"/>
  <c r="Z13" i="15" s="1"/>
  <c r="AA13" i="15" s="1"/>
  <c r="AB13" i="15" s="1"/>
  <c r="AC13" i="15" s="1"/>
  <c r="AD13" i="15" s="1"/>
  <c r="AE13" i="15" s="1"/>
  <c r="AF13" i="15" s="1"/>
  <c r="AG13" i="15" s="1"/>
  <c r="E7" i="15"/>
  <c r="F7" i="15" s="1"/>
  <c r="G7" i="15" s="1"/>
  <c r="H7" i="15"/>
  <c r="I7" i="15" s="1"/>
  <c r="E17" i="14"/>
  <c r="F17" i="14"/>
  <c r="G17" i="14"/>
  <c r="I17" i="14"/>
  <c r="D17" i="14"/>
  <c r="A27" i="9"/>
  <c r="E27" i="9" s="1"/>
  <c r="G5" i="11"/>
  <c r="B10" i="11"/>
  <c r="D82" i="9"/>
  <c r="D81" i="9"/>
  <c r="D80" i="9"/>
  <c r="D79" i="9"/>
  <c r="E26" i="9"/>
  <c r="E25" i="9"/>
  <c r="D5" i="11"/>
  <c r="G89" i="8"/>
  <c r="G123" i="8" s="1"/>
  <c r="D10" i="9"/>
  <c r="D4" i="11"/>
  <c r="AH89" i="8"/>
  <c r="AH123" i="8" s="1"/>
  <c r="AG89" i="8"/>
  <c r="AG123" i="8" s="1"/>
  <c r="AF89" i="8"/>
  <c r="AE89" i="8"/>
  <c r="AE123" i="8" s="1"/>
  <c r="AD89" i="8"/>
  <c r="AD123" i="8" s="1"/>
  <c r="AC89" i="8"/>
  <c r="AC123" i="8" s="1"/>
  <c r="AB89" i="8"/>
  <c r="AA89" i="8"/>
  <c r="AA123" i="8" s="1"/>
  <c r="Z89" i="8"/>
  <c r="Z123" i="8" s="1"/>
  <c r="Y89" i="8"/>
  <c r="Y123" i="8" s="1"/>
  <c r="X89" i="8"/>
  <c r="W89" i="8"/>
  <c r="W123" i="8" s="1"/>
  <c r="V89" i="8"/>
  <c r="V123" i="8" s="1"/>
  <c r="U89" i="8"/>
  <c r="U123" i="8" s="1"/>
  <c r="T89" i="8"/>
  <c r="S89" i="8"/>
  <c r="S123" i="8" s="1"/>
  <c r="R89" i="8"/>
  <c r="R123" i="8" s="1"/>
  <c r="Q89" i="8"/>
  <c r="Q123" i="8" s="1"/>
  <c r="P89" i="8"/>
  <c r="O89" i="8"/>
  <c r="O123" i="8" s="1"/>
  <c r="N89" i="8"/>
  <c r="N123" i="8" s="1"/>
  <c r="M89" i="8"/>
  <c r="M123" i="8" s="1"/>
  <c r="L89" i="8"/>
  <c r="K89" i="8"/>
  <c r="K123" i="8" s="1"/>
  <c r="J89" i="8"/>
  <c r="J123" i="8" s="1"/>
  <c r="I89" i="8"/>
  <c r="I123" i="8" s="1"/>
  <c r="H89" i="8"/>
  <c r="F89" i="8"/>
  <c r="F123" i="8" s="1"/>
  <c r="F55" i="8"/>
  <c r="G55" i="8" s="1"/>
  <c r="H55" i="8" s="1"/>
  <c r="I55" i="8" s="1"/>
  <c r="J55" i="8" s="1"/>
  <c r="K55" i="8" s="1"/>
  <c r="L55" i="8" s="1"/>
  <c r="M55" i="8" s="1"/>
  <c r="N55" i="8" s="1"/>
  <c r="F51" i="8"/>
  <c r="G51" i="8" s="1"/>
  <c r="H51" i="8" s="1"/>
  <c r="I51" i="8" s="1"/>
  <c r="J51" i="8" s="1"/>
  <c r="K51" i="8" s="1"/>
  <c r="L51" i="8" s="1"/>
  <c r="M51" i="8" s="1"/>
  <c r="N51" i="8" s="1"/>
  <c r="O51" i="8" s="1"/>
  <c r="P51" i="8" s="1"/>
  <c r="Q51" i="8" s="1"/>
  <c r="R51" i="8" s="1"/>
  <c r="S51" i="8" s="1"/>
  <c r="T51" i="8" s="1"/>
  <c r="U51" i="8" s="1"/>
  <c r="V51" i="8" s="1"/>
  <c r="W51" i="8" s="1"/>
  <c r="X51" i="8" s="1"/>
  <c r="Y51" i="8" s="1"/>
  <c r="Z51" i="8" s="1"/>
  <c r="AA51" i="8" s="1"/>
  <c r="AB51" i="8" s="1"/>
  <c r="AC51" i="8" s="1"/>
  <c r="AD51" i="8" s="1"/>
  <c r="AE51" i="8" s="1"/>
  <c r="AF51" i="8" s="1"/>
  <c r="AG51" i="8" s="1"/>
  <c r="AH51" i="8" s="1"/>
  <c r="F48" i="8"/>
  <c r="G48" i="8" s="1"/>
  <c r="H48" i="8" s="1"/>
  <c r="I48" i="8" s="1"/>
  <c r="J48" i="8" s="1"/>
  <c r="K48" i="8" s="1"/>
  <c r="L48" i="8" s="1"/>
  <c r="M48" i="8" s="1"/>
  <c r="N48" i="8" s="1"/>
  <c r="O48" i="8" s="1"/>
  <c r="P48" i="8" s="1"/>
  <c r="Q48" i="8" s="1"/>
  <c r="R48" i="8" s="1"/>
  <c r="S48" i="8" s="1"/>
  <c r="T48" i="8" s="1"/>
  <c r="U48" i="8" s="1"/>
  <c r="V48" i="8" s="1"/>
  <c r="W48" i="8" s="1"/>
  <c r="X48" i="8" s="1"/>
  <c r="Y48" i="8" s="1"/>
  <c r="Z48" i="8" s="1"/>
  <c r="F168" i="3"/>
  <c r="F165" i="3"/>
  <c r="F148" i="3"/>
  <c r="F140" i="3"/>
  <c r="F131" i="3"/>
  <c r="F111" i="3"/>
  <c r="F107" i="3"/>
  <c r="F91" i="3"/>
  <c r="F83" i="3"/>
  <c r="F79" i="3"/>
  <c r="F64" i="3"/>
  <c r="F54" i="3"/>
  <c r="F53" i="3"/>
  <c r="F52" i="3"/>
  <c r="F34" i="3"/>
  <c r="F24" i="3"/>
  <c r="F23" i="3"/>
  <c r="F22" i="3"/>
  <c r="O168" i="3"/>
  <c r="O167" i="3"/>
  <c r="O165" i="3"/>
  <c r="O162" i="3"/>
  <c r="O155" i="3"/>
  <c r="O154" i="3"/>
  <c r="O151" i="3"/>
  <c r="O150" i="3"/>
  <c r="O147" i="3"/>
  <c r="O144" i="3"/>
  <c r="O140" i="3"/>
  <c r="O131" i="3"/>
  <c r="O124" i="3"/>
  <c r="O123" i="3"/>
  <c r="O115" i="3"/>
  <c r="O114" i="3"/>
  <c r="O111" i="3"/>
  <c r="O110" i="3"/>
  <c r="O107" i="3"/>
  <c r="O104" i="3"/>
  <c r="O103" i="3"/>
  <c r="O101" i="3"/>
  <c r="O100" i="3"/>
  <c r="O99" i="3"/>
  <c r="O98" i="3"/>
  <c r="O95" i="3"/>
  <c r="O94" i="3"/>
  <c r="O93" i="3"/>
  <c r="O90" i="3"/>
  <c r="O88" i="3"/>
  <c r="O87" i="3"/>
  <c r="O86" i="3"/>
  <c r="O85" i="3"/>
  <c r="O84" i="3"/>
  <c r="O79" i="3"/>
  <c r="O78" i="3"/>
  <c r="O77" i="3"/>
  <c r="O75" i="3"/>
  <c r="O74" i="3"/>
  <c r="O71" i="3"/>
  <c r="O68" i="3"/>
  <c r="O67" i="3"/>
  <c r="O64" i="3"/>
  <c r="O63" i="3"/>
  <c r="O62" i="3"/>
  <c r="O60" i="3"/>
  <c r="O59" i="3"/>
  <c r="O54" i="3"/>
  <c r="O53" i="3"/>
  <c r="O52" i="3"/>
  <c r="O43" i="3"/>
  <c r="O42" i="3"/>
  <c r="O41" i="3"/>
  <c r="O40" i="3"/>
  <c r="O39" i="3"/>
  <c r="O36" i="3"/>
  <c r="O35" i="3"/>
  <c r="O34" i="3"/>
  <c r="O33" i="3"/>
  <c r="O32" i="3"/>
  <c r="O31" i="3"/>
  <c r="O29" i="3"/>
  <c r="O24" i="3"/>
  <c r="O23" i="3"/>
  <c r="O22" i="3"/>
  <c r="BF2" i="6"/>
  <c r="BF3" i="6" s="1"/>
  <c r="BE2" i="6"/>
  <c r="BE3" i="6" s="1"/>
  <c r="BD2" i="6"/>
  <c r="BD3" i="6" s="1"/>
  <c r="BC2" i="6"/>
  <c r="BC3" i="6" s="1"/>
  <c r="BB2" i="6"/>
  <c r="BB3" i="6" s="1"/>
  <c r="BA2" i="6"/>
  <c r="BA3" i="6" s="1"/>
  <c r="AY2" i="6"/>
  <c r="AY3" i="6" s="1"/>
  <c r="BA18" i="6"/>
  <c r="G18" i="6" s="1"/>
  <c r="BA28" i="6"/>
  <c r="BA34" i="6"/>
  <c r="BA40" i="6"/>
  <c r="BA19" i="6"/>
  <c r="G19" i="6" s="1"/>
  <c r="BA25" i="6"/>
  <c r="BA43" i="6"/>
  <c r="BA49" i="6"/>
  <c r="G49" i="6"/>
  <c r="BA57" i="6"/>
  <c r="BA16" i="6"/>
  <c r="G16" i="6" s="1"/>
  <c r="BC18" i="6"/>
  <c r="BC19" i="6"/>
  <c r="BC25" i="6"/>
  <c r="G25" i="6"/>
  <c r="BC28" i="6"/>
  <c r="BC34" i="6"/>
  <c r="G34" i="6"/>
  <c r="BC40" i="6"/>
  <c r="BC43" i="6"/>
  <c r="BC49" i="6"/>
  <c r="BC57" i="6"/>
  <c r="G57" i="6"/>
  <c r="BC16" i="6"/>
  <c r="BE18" i="6"/>
  <c r="BE19" i="6"/>
  <c r="BE25" i="6"/>
  <c r="BE28" i="6"/>
  <c r="G28" i="6"/>
  <c r="BE34" i="6"/>
  <c r="BE40" i="6"/>
  <c r="BE43" i="6"/>
  <c r="G43" i="6"/>
  <c r="BE49" i="6"/>
  <c r="BE57" i="6"/>
  <c r="BE16" i="6"/>
  <c r="BB19" i="6"/>
  <c r="BB25" i="6"/>
  <c r="BB43" i="6"/>
  <c r="BB49" i="6"/>
  <c r="BB57" i="6"/>
  <c r="BB16" i="6"/>
  <c r="BB18" i="6"/>
  <c r="BB28" i="6"/>
  <c r="BB34" i="6"/>
  <c r="BB40" i="6"/>
  <c r="BD18" i="6"/>
  <c r="BD19" i="6"/>
  <c r="BD25" i="6"/>
  <c r="BD28" i="6"/>
  <c r="BD34" i="6"/>
  <c r="BD40" i="6"/>
  <c r="BD43" i="6"/>
  <c r="BD16" i="6"/>
  <c r="BD49" i="6"/>
  <c r="BD57" i="6"/>
  <c r="BF18" i="6"/>
  <c r="BF19" i="6"/>
  <c r="BF25" i="6"/>
  <c r="BF28" i="6"/>
  <c r="BF34" i="6"/>
  <c r="BF40" i="6"/>
  <c r="G40" i="6"/>
  <c r="BF43" i="6"/>
  <c r="BF16" i="6"/>
  <c r="BF49" i="6"/>
  <c r="BF57" i="6"/>
  <c r="Q73" i="6"/>
  <c r="Q70" i="6"/>
  <c r="R70" i="6"/>
  <c r="S70" i="6" s="1"/>
  <c r="T70" i="6" s="1"/>
  <c r="U70" i="6" s="1"/>
  <c r="V70" i="6" s="1"/>
  <c r="W70" i="6" s="1"/>
  <c r="X70" i="6" s="1"/>
  <c r="Y70" i="6" s="1"/>
  <c r="Z70" i="6" s="1"/>
  <c r="AA70" i="6" s="1"/>
  <c r="AB70" i="6" s="1"/>
  <c r="AC70" i="6" s="1"/>
  <c r="AD70" i="6" s="1"/>
  <c r="AE70" i="6" s="1"/>
  <c r="AF70" i="6" s="1"/>
  <c r="AG70" i="6" s="1"/>
  <c r="AH70" i="6" s="1"/>
  <c r="AI70" i="6" s="1"/>
  <c r="AJ70" i="6" s="1"/>
  <c r="AK70" i="6" s="1"/>
  <c r="AL70" i="6" s="1"/>
  <c r="AM70" i="6" s="1"/>
  <c r="AN70" i="6" s="1"/>
  <c r="AO70" i="6" s="1"/>
  <c r="AP70" i="6" s="1"/>
  <c r="AQ70" i="6" s="1"/>
  <c r="AR70" i="6" s="1"/>
  <c r="AS70" i="6" s="1"/>
  <c r="Q69" i="6"/>
  <c r="R69" i="6"/>
  <c r="S69" i="6" s="1"/>
  <c r="T69" i="6" s="1"/>
  <c r="U69" i="6" s="1"/>
  <c r="V69" i="6" s="1"/>
  <c r="W69" i="6" s="1"/>
  <c r="X69" i="6" s="1"/>
  <c r="Y69" i="6" s="1"/>
  <c r="Z69" i="6" s="1"/>
  <c r="AA69" i="6" s="1"/>
  <c r="AB69" i="6" s="1"/>
  <c r="AC69" i="6" s="1"/>
  <c r="AD69" i="6" s="1"/>
  <c r="AE69" i="6" s="1"/>
  <c r="AF69" i="6" s="1"/>
  <c r="AG69" i="6" s="1"/>
  <c r="AH69" i="6" s="1"/>
  <c r="AI69" i="6" s="1"/>
  <c r="AJ69" i="6" s="1"/>
  <c r="AK69" i="6" s="1"/>
  <c r="AL69" i="6" s="1"/>
  <c r="AM69" i="6" s="1"/>
  <c r="AN69" i="6" s="1"/>
  <c r="AO69" i="6" s="1"/>
  <c r="AP69" i="6" s="1"/>
  <c r="AQ69" i="6" s="1"/>
  <c r="AR69" i="6" s="1"/>
  <c r="AS69" i="6" s="1"/>
  <c r="Q68" i="6"/>
  <c r="R68" i="6" s="1"/>
  <c r="Q67" i="6"/>
  <c r="R67" i="6" s="1"/>
  <c r="S67" i="6" s="1"/>
  <c r="T67" i="6" s="1"/>
  <c r="U67" i="6" s="1"/>
  <c r="V67" i="6" s="1"/>
  <c r="W67" i="6" s="1"/>
  <c r="X67" i="6" s="1"/>
  <c r="Y67" i="6" s="1"/>
  <c r="Z67" i="6" s="1"/>
  <c r="AA67" i="6" s="1"/>
  <c r="AB67" i="6" s="1"/>
  <c r="AC67" i="6" s="1"/>
  <c r="AD67" i="6" s="1"/>
  <c r="AE67" i="6" s="1"/>
  <c r="AF67" i="6" s="1"/>
  <c r="AG67" i="6" s="1"/>
  <c r="AH67" i="6" s="1"/>
  <c r="AI67" i="6" s="1"/>
  <c r="AJ67" i="6" s="1"/>
  <c r="AK67" i="6" s="1"/>
  <c r="AL67" i="6" s="1"/>
  <c r="AM67" i="6" s="1"/>
  <c r="AN67" i="6" s="1"/>
  <c r="AO67" i="6" s="1"/>
  <c r="AP67" i="6" s="1"/>
  <c r="AQ67" i="6" s="1"/>
  <c r="AR67" i="6" s="1"/>
  <c r="AS67" i="6" s="1"/>
  <c r="R71" i="6"/>
  <c r="R80" i="6" s="1"/>
  <c r="Q63" i="6"/>
  <c r="F151" i="3"/>
  <c r="D55" i="8"/>
  <c r="D73" i="20" s="1"/>
  <c r="G73" i="20" s="1"/>
  <c r="R63" i="6"/>
  <c r="S63" i="6" s="1"/>
  <c r="T63" i="6" s="1"/>
  <c r="U63" i="6" s="1"/>
  <c r="F166" i="3"/>
  <c r="O89" i="3"/>
  <c r="O166" i="3"/>
  <c r="O37" i="3"/>
  <c r="F147" i="3"/>
  <c r="F123" i="3"/>
  <c r="F115" i="3"/>
  <c r="F88" i="3"/>
  <c r="F86" i="3"/>
  <c r="F84" i="3"/>
  <c r="F74" i="3"/>
  <c r="F71" i="3"/>
  <c r="F37" i="3"/>
  <c r="F33" i="3"/>
  <c r="F29" i="3"/>
  <c r="F19" i="3"/>
  <c r="F163" i="3"/>
  <c r="F124" i="3"/>
  <c r="F118" i="3"/>
  <c r="F104" i="3"/>
  <c r="F102" i="3"/>
  <c r="F87" i="3"/>
  <c r="F75" i="3"/>
  <c r="F70" i="3"/>
  <c r="F67" i="3"/>
  <c r="F59" i="3"/>
  <c r="F41" i="3"/>
  <c r="F36" i="3"/>
  <c r="F154" i="3"/>
  <c r="F155" i="3"/>
  <c r="F162" i="3"/>
  <c r="F47" i="3"/>
  <c r="F167" i="3"/>
  <c r="F90" i="3"/>
  <c r="F82" i="3"/>
  <c r="F48" i="3"/>
  <c r="F46" i="3"/>
  <c r="O82" i="3"/>
  <c r="O47" i="3"/>
  <c r="O48" i="3"/>
  <c r="O45" i="3"/>
  <c r="F62" i="3"/>
  <c r="F40" i="3"/>
  <c r="F18" i="3"/>
  <c r="O65" i="3"/>
  <c r="I227" i="3"/>
  <c r="O227" i="3"/>
  <c r="K227" i="3"/>
  <c r="D172" i="3"/>
  <c r="H2" i="17"/>
  <c r="L227" i="3"/>
  <c r="P227" i="3"/>
  <c r="J227" i="3"/>
  <c r="G3" i="14"/>
  <c r="H3" i="9"/>
  <c r="I2" i="8"/>
  <c r="AG3" i="15" s="1"/>
  <c r="I32" i="18"/>
  <c r="I36" i="18" s="1"/>
  <c r="N16" i="3"/>
  <c r="O16" i="3"/>
  <c r="D61" i="17"/>
  <c r="F33" i="17"/>
  <c r="F55" i="17" s="1"/>
  <c r="I9" i="17"/>
  <c r="J9" i="17" s="1"/>
  <c r="K9" i="17" s="1"/>
  <c r="L9" i="17" s="1"/>
  <c r="M9" i="17" s="1"/>
  <c r="N9" i="17" s="1"/>
  <c r="O9" i="17" s="1"/>
  <c r="P9" i="17" s="1"/>
  <c r="Q9" i="17" s="1"/>
  <c r="R9" i="17" s="1"/>
  <c r="S9" i="17" s="1"/>
  <c r="T9" i="17" s="1"/>
  <c r="U9" i="17" s="1"/>
  <c r="V9" i="17" s="1"/>
  <c r="W9" i="17" s="1"/>
  <c r="X9" i="17" s="1"/>
  <c r="Y9" i="17" s="1"/>
  <c r="Z9" i="17" s="1"/>
  <c r="AA9" i="17" s="1"/>
  <c r="AB9" i="17" s="1"/>
  <c r="AC9" i="17" s="1"/>
  <c r="AD9" i="17" s="1"/>
  <c r="AE9" i="17" s="1"/>
  <c r="AF9" i="17" s="1"/>
  <c r="AG9" i="17" s="1"/>
  <c r="F133" i="3"/>
  <c r="N133" i="3"/>
  <c r="C133" i="3"/>
  <c r="B136" i="39"/>
  <c r="F134" i="3"/>
  <c r="N134" i="3"/>
  <c r="C134" i="3"/>
  <c r="B137" i="39" s="1"/>
  <c r="F137" i="3"/>
  <c r="N137" i="3"/>
  <c r="C137" i="3"/>
  <c r="F139" i="3"/>
  <c r="N139" i="3"/>
  <c r="C139" i="3"/>
  <c r="B142" i="39" s="1"/>
  <c r="F49" i="3"/>
  <c r="N49" i="3"/>
  <c r="C49" i="3"/>
  <c r="B52" i="39" s="1"/>
  <c r="BR47" i="33"/>
  <c r="BR51" i="33"/>
  <c r="BS43" i="33"/>
  <c r="J32" i="18"/>
  <c r="J36" i="18" s="1"/>
  <c r="K20" i="18"/>
  <c r="A28" i="9"/>
  <c r="Q2" i="30"/>
  <c r="F45" i="21"/>
  <c r="C77" i="3"/>
  <c r="B80" i="39"/>
  <c r="C87" i="3"/>
  <c r="C98" i="3"/>
  <c r="C110" i="3"/>
  <c r="B113" i="39" s="1"/>
  <c r="C131" i="3"/>
  <c r="B134" i="39" s="1"/>
  <c r="C140" i="3"/>
  <c r="B143" i="39" s="1"/>
  <c r="C158" i="3"/>
  <c r="C108" i="3"/>
  <c r="B111" i="39" s="1"/>
  <c r="F135" i="3"/>
  <c r="N135" i="3"/>
  <c r="E75" i="30"/>
  <c r="O73" i="3"/>
  <c r="N73" i="3"/>
  <c r="N72" i="3"/>
  <c r="W29" i="33"/>
  <c r="U33" i="33"/>
  <c r="W33" i="33" s="1"/>
  <c r="H46" i="18"/>
  <c r="K46" i="18" s="1"/>
  <c r="H50" i="18"/>
  <c r="H54" i="18" s="1"/>
  <c r="K44" i="18"/>
  <c r="D96" i="20"/>
  <c r="AF36" i="33"/>
  <c r="AS33" i="33"/>
  <c r="AS36" i="33" s="1"/>
  <c r="AS39" i="33"/>
  <c r="AU29" i="33"/>
  <c r="O108" i="3"/>
  <c r="O119" i="3"/>
  <c r="N119" i="3"/>
  <c r="O127" i="3"/>
  <c r="N127" i="3"/>
  <c r="O136" i="3"/>
  <c r="N136" i="3"/>
  <c r="T36" i="33"/>
  <c r="BQ33" i="33"/>
  <c r="BQ36" i="33" s="1"/>
  <c r="BS29" i="33"/>
  <c r="T47" i="33"/>
  <c r="T51" i="33" s="1"/>
  <c r="W51" i="33" s="1"/>
  <c r="W43" i="33"/>
  <c r="AH33" i="33"/>
  <c r="AI29" i="33"/>
  <c r="BD51" i="33"/>
  <c r="BP47" i="33"/>
  <c r="AR36" i="33"/>
  <c r="AR39" i="33" s="1"/>
  <c r="AU39" i="33" s="1"/>
  <c r="BQ51" i="33"/>
  <c r="F109" i="3"/>
  <c r="N109" i="3"/>
  <c r="V47" i="33"/>
  <c r="V51" i="33"/>
  <c r="AS47" i="33"/>
  <c r="AU43" i="33"/>
  <c r="H172" i="3"/>
  <c r="G172" i="3"/>
  <c r="F60" i="8"/>
  <c r="G60" i="8" s="1"/>
  <c r="H60" i="8" s="1"/>
  <c r="I60" i="8" s="1"/>
  <c r="J60" i="8" s="1"/>
  <c r="K60" i="8" s="1"/>
  <c r="L60" i="8" s="1"/>
  <c r="M60" i="8" s="1"/>
  <c r="N60" i="8" s="1"/>
  <c r="O60" i="8" s="1"/>
  <c r="P60" i="8" s="1"/>
  <c r="Q60" i="8" s="1"/>
  <c r="R60" i="8" s="1"/>
  <c r="S60" i="8" s="1"/>
  <c r="T60" i="8" s="1"/>
  <c r="U60" i="8" s="1"/>
  <c r="V60" i="8" s="1"/>
  <c r="W60" i="8" s="1"/>
  <c r="X60" i="8" s="1"/>
  <c r="Y60" i="8" s="1"/>
  <c r="Z60" i="8" s="1"/>
  <c r="AA60" i="8" s="1"/>
  <c r="AB60" i="8" s="1"/>
  <c r="AC60" i="8" s="1"/>
  <c r="AD60" i="8" s="1"/>
  <c r="AE60" i="8" s="1"/>
  <c r="AF60" i="8" s="1"/>
  <c r="AG60" i="8" s="1"/>
  <c r="AH60" i="8" s="1"/>
  <c r="V172" i="3"/>
  <c r="K33" i="18" s="1"/>
  <c r="J50" i="18"/>
  <c r="J36" i="33"/>
  <c r="K33" i="33"/>
  <c r="K29" i="33"/>
  <c r="F16" i="3"/>
  <c r="F89" i="3"/>
  <c r="F30" i="3"/>
  <c r="F38" i="3"/>
  <c r="F43" i="3"/>
  <c r="F61" i="3"/>
  <c r="F85" i="3"/>
  <c r="F35" i="3"/>
  <c r="F42" i="3"/>
  <c r="F63" i="3"/>
  <c r="F101" i="3"/>
  <c r="E33" i="20"/>
  <c r="F68" i="3"/>
  <c r="F99" i="3"/>
  <c r="F103" i="3"/>
  <c r="F32" i="3"/>
  <c r="F39" i="3"/>
  <c r="F77" i="3"/>
  <c r="F94" i="3"/>
  <c r="F98" i="3"/>
  <c r="F110" i="3"/>
  <c r="F150" i="3"/>
  <c r="F138" i="3"/>
  <c r="F119" i="3"/>
  <c r="F120" i="3"/>
  <c r="F121" i="3"/>
  <c r="F126" i="3"/>
  <c r="F127" i="3"/>
  <c r="F143" i="3"/>
  <c r="F142" i="3"/>
  <c r="F31" i="3"/>
  <c r="F65" i="3"/>
  <c r="F78" i="3"/>
  <c r="F93" i="3"/>
  <c r="F95" i="3"/>
  <c r="F50" i="3"/>
  <c r="N50" i="3"/>
  <c r="B45" i="21"/>
  <c r="D15" i="20"/>
  <c r="C143" i="3"/>
  <c r="B146" i="39"/>
  <c r="Q16" i="30"/>
  <c r="S24" i="30"/>
  <c r="C128" i="3"/>
  <c r="B131" i="39" s="1"/>
  <c r="C136" i="3"/>
  <c r="E28" i="9"/>
  <c r="A29" i="9"/>
  <c r="E29" i="9" s="1"/>
  <c r="AS51" i="33"/>
  <c r="AU36" i="33"/>
  <c r="BP51" i="33"/>
  <c r="BS51" i="33" s="1"/>
  <c r="BS47" i="33"/>
  <c r="T39" i="33"/>
  <c r="W47" i="33"/>
  <c r="AF39" i="33"/>
  <c r="I7" i="17"/>
  <c r="J7" i="17" s="1"/>
  <c r="K7" i="17" s="1"/>
  <c r="L7" i="17" s="1"/>
  <c r="G38" i="20"/>
  <c r="J54" i="18"/>
  <c r="K54" i="18" s="1"/>
  <c r="D98" i="20" s="1"/>
  <c r="K50" i="18"/>
  <c r="K36" i="33"/>
  <c r="J39" i="33"/>
  <c r="K39" i="33" s="1"/>
  <c r="R16" i="30"/>
  <c r="G61" i="20"/>
  <c r="T24" i="30"/>
  <c r="U24" i="30" s="1"/>
  <c r="V24" i="30" s="1"/>
  <c r="W24" i="30" s="1"/>
  <c r="X24" i="30" s="1"/>
  <c r="Y24" i="30" s="1"/>
  <c r="Z24" i="30" s="1"/>
  <c r="AA24" i="30" s="1"/>
  <c r="AB24" i="30" s="1"/>
  <c r="AC24" i="30" s="1"/>
  <c r="AD24" i="30" s="1"/>
  <c r="AE24" i="30" s="1"/>
  <c r="AF24" i="30" s="1"/>
  <c r="AG24" i="30" s="1"/>
  <c r="AH24" i="30" s="1"/>
  <c r="AI24" i="30" s="1"/>
  <c r="AJ24" i="30" s="1"/>
  <c r="AK24" i="30" s="1"/>
  <c r="AL24" i="30" s="1"/>
  <c r="AM24" i="30" s="1"/>
  <c r="AN24" i="30" s="1"/>
  <c r="AO24" i="30" s="1"/>
  <c r="AP24" i="30" s="1"/>
  <c r="AQ24" i="30" s="1"/>
  <c r="AR24" i="30" s="1"/>
  <c r="AS24" i="30" s="1"/>
  <c r="I33" i="17"/>
  <c r="I55" i="17" s="1"/>
  <c r="V63" i="6"/>
  <c r="W63" i="6" s="1"/>
  <c r="A30" i="9"/>
  <c r="J33" i="17"/>
  <c r="J55" i="17" s="1"/>
  <c r="K33" i="17"/>
  <c r="K55" i="17" s="1"/>
  <c r="L33" i="17"/>
  <c r="L55" i="17" s="1"/>
  <c r="M7" i="17"/>
  <c r="N7" i="17" s="1"/>
  <c r="O7" i="17" s="1"/>
  <c r="O33" i="17" s="1"/>
  <c r="O55" i="17" s="1"/>
  <c r="I27" i="9"/>
  <c r="F72" i="8" s="1"/>
  <c r="I28" i="9"/>
  <c r="G72" i="8" s="1"/>
  <c r="I29" i="9"/>
  <c r="H72" i="8"/>
  <c r="I30" i="9"/>
  <c r="I72" i="8" s="1"/>
  <c r="E31" i="20" l="1"/>
  <c r="Q33" i="30"/>
  <c r="P59" i="30"/>
  <c r="D49" i="20"/>
  <c r="D55" i="20"/>
  <c r="D46" i="20"/>
  <c r="D48" i="20"/>
  <c r="D53" i="20"/>
  <c r="P7" i="17"/>
  <c r="AT51" i="33"/>
  <c r="AU47" i="33"/>
  <c r="N33" i="17"/>
  <c r="N55" i="17" s="1"/>
  <c r="BP36" i="33"/>
  <c r="BP39" i="33" s="1"/>
  <c r="BS33" i="33"/>
  <c r="M33" i="17"/>
  <c r="M55" i="17" s="1"/>
  <c r="N45" i="3"/>
  <c r="F45" i="3"/>
  <c r="E56" i="3"/>
  <c r="N60" i="3"/>
  <c r="F60" i="3"/>
  <c r="N69" i="3"/>
  <c r="F69" i="3"/>
  <c r="N100" i="3"/>
  <c r="F100" i="3"/>
  <c r="N114" i="3"/>
  <c r="F114" i="3"/>
  <c r="F144" i="3"/>
  <c r="N144" i="3"/>
  <c r="N159" i="3"/>
  <c r="F159" i="3"/>
  <c r="M26" i="3"/>
  <c r="O20" i="3"/>
  <c r="N20" i="3"/>
  <c r="O30" i="3"/>
  <c r="N30" i="3"/>
  <c r="M56" i="3"/>
  <c r="O38" i="3"/>
  <c r="N38" i="3"/>
  <c r="O46" i="3"/>
  <c r="N46" i="3"/>
  <c r="O61" i="3"/>
  <c r="M170" i="3"/>
  <c r="D186" i="3" s="1"/>
  <c r="N61" i="3"/>
  <c r="N70" i="3"/>
  <c r="O70" i="3"/>
  <c r="N83" i="3"/>
  <c r="O83" i="3"/>
  <c r="N91" i="3"/>
  <c r="O91" i="3"/>
  <c r="N102" i="3"/>
  <c r="O102" i="3"/>
  <c r="N118" i="3"/>
  <c r="O118" i="3"/>
  <c r="N148" i="3"/>
  <c r="O148" i="3"/>
  <c r="N163" i="3"/>
  <c r="O163" i="3"/>
  <c r="B90" i="39"/>
  <c r="B33" i="45"/>
  <c r="B43" i="45"/>
  <c r="B140" i="39"/>
  <c r="E170" i="3"/>
  <c r="C186" i="3" s="1"/>
  <c r="G39" i="20" s="1"/>
  <c r="G35" i="20" s="1"/>
  <c r="B46" i="45"/>
  <c r="B161" i="39"/>
  <c r="C20" i="3"/>
  <c r="B23" i="39" s="1"/>
  <c r="F20" i="3"/>
  <c r="E26" i="3"/>
  <c r="F26" i="3" s="1"/>
  <c r="J75" i="30"/>
  <c r="B42" i="45"/>
  <c r="B139" i="39"/>
  <c r="B101" i="39"/>
  <c r="T58" i="17"/>
  <c r="B53" i="39"/>
  <c r="B15" i="45"/>
  <c r="G33" i="17"/>
  <c r="G55" i="17" s="1"/>
  <c r="B36" i="39"/>
  <c r="P81" i="30"/>
  <c r="Q73" i="30"/>
  <c r="H75" i="30"/>
  <c r="P69" i="30"/>
  <c r="Q69" i="30" s="1"/>
  <c r="R69" i="30" s="1"/>
  <c r="S69" i="30" s="1"/>
  <c r="T69" i="30" s="1"/>
  <c r="U69" i="30" s="1"/>
  <c r="V69" i="30" s="1"/>
  <c r="W69" i="30" s="1"/>
  <c r="X69" i="30" s="1"/>
  <c r="Y69" i="30" s="1"/>
  <c r="Z69" i="30" s="1"/>
  <c r="AA69" i="30" s="1"/>
  <c r="AB69" i="30" s="1"/>
  <c r="AC69" i="30" s="1"/>
  <c r="AD69" i="30" s="1"/>
  <c r="AE69" i="30" s="1"/>
  <c r="AF69" i="30" s="1"/>
  <c r="AG69" i="30" s="1"/>
  <c r="AH69" i="30" s="1"/>
  <c r="AI69" i="30" s="1"/>
  <c r="AJ69" i="30" s="1"/>
  <c r="AK69" i="30" s="1"/>
  <c r="AL69" i="30" s="1"/>
  <c r="AM69" i="30" s="1"/>
  <c r="AN69" i="30" s="1"/>
  <c r="AO69" i="30" s="1"/>
  <c r="AP69" i="30" s="1"/>
  <c r="AQ69" i="30" s="1"/>
  <c r="AR69" i="30" s="1"/>
  <c r="AS69" i="30" s="1"/>
  <c r="P68" i="30"/>
  <c r="Q68" i="30" s="1"/>
  <c r="R68" i="30" s="1"/>
  <c r="S68" i="30" s="1"/>
  <c r="T68" i="30" s="1"/>
  <c r="U68" i="30" s="1"/>
  <c r="V68" i="30" s="1"/>
  <c r="W68" i="30" s="1"/>
  <c r="X68" i="30" s="1"/>
  <c r="Y68" i="30" s="1"/>
  <c r="Z68" i="30" s="1"/>
  <c r="AA68" i="30" s="1"/>
  <c r="AB68" i="30" s="1"/>
  <c r="AC68" i="30" s="1"/>
  <c r="AD68" i="30" s="1"/>
  <c r="AE68" i="30" s="1"/>
  <c r="AF68" i="30" s="1"/>
  <c r="AG68" i="30" s="1"/>
  <c r="AH68" i="30" s="1"/>
  <c r="AI68" i="30" s="1"/>
  <c r="AJ68" i="30" s="1"/>
  <c r="AK68" i="30" s="1"/>
  <c r="AL68" i="30" s="1"/>
  <c r="AM68" i="30" s="1"/>
  <c r="AN68" i="30" s="1"/>
  <c r="AO68" i="30" s="1"/>
  <c r="AP68" i="30" s="1"/>
  <c r="AQ68" i="30" s="1"/>
  <c r="AR68" i="30" s="1"/>
  <c r="AS68" i="30" s="1"/>
  <c r="F75" i="30"/>
  <c r="AU51" i="33"/>
  <c r="C121" i="3"/>
  <c r="B124" i="39" s="1"/>
  <c r="N121" i="3"/>
  <c r="Q66" i="6"/>
  <c r="R66" i="6" s="1"/>
  <c r="S66" i="6" s="1"/>
  <c r="T66" i="6" s="1"/>
  <c r="U66" i="6" s="1"/>
  <c r="V66" i="6" s="1"/>
  <c r="W66" i="6" s="1"/>
  <c r="X66" i="6" s="1"/>
  <c r="Y66" i="6" s="1"/>
  <c r="Z66" i="6" s="1"/>
  <c r="AA66" i="6" s="1"/>
  <c r="AB66" i="6" s="1"/>
  <c r="AC66" i="6" s="1"/>
  <c r="AD66" i="6" s="1"/>
  <c r="AE66" i="6" s="1"/>
  <c r="AF66" i="6" s="1"/>
  <c r="AG66" i="6" s="1"/>
  <c r="AH66" i="6" s="1"/>
  <c r="AI66" i="6" s="1"/>
  <c r="AJ66" i="6" s="1"/>
  <c r="AK66" i="6" s="1"/>
  <c r="AL66" i="6" s="1"/>
  <c r="AM66" i="6" s="1"/>
  <c r="AN66" i="6" s="1"/>
  <c r="AO66" i="6" s="1"/>
  <c r="AP66" i="6" s="1"/>
  <c r="AQ66" i="6" s="1"/>
  <c r="AR66" i="6" s="1"/>
  <c r="AS66" i="6" s="1"/>
  <c r="P75" i="6"/>
  <c r="G4" i="11"/>
  <c r="A11" i="11" s="1"/>
  <c r="G3" i="11"/>
  <c r="N132" i="3"/>
  <c r="F132" i="3"/>
  <c r="H33" i="17"/>
  <c r="H55" i="17" s="1"/>
  <c r="B66" i="39"/>
  <c r="S172" i="3"/>
  <c r="E123" i="8"/>
  <c r="AA58" i="17"/>
  <c r="AF58" i="17"/>
  <c r="B55" i="39"/>
  <c r="C71" i="3"/>
  <c r="D47" i="20"/>
  <c r="N138" i="3"/>
  <c r="H32" i="18"/>
  <c r="H36" i="18" s="1"/>
  <c r="K36" i="18" s="1"/>
  <c r="BF39" i="33"/>
  <c r="Q58" i="17"/>
  <c r="V58" i="17"/>
  <c r="C64" i="3"/>
  <c r="B67" i="39" s="1"/>
  <c r="C83" i="3"/>
  <c r="B86" i="39" s="1"/>
  <c r="H60" i="30"/>
  <c r="Q172" i="3"/>
  <c r="BS36" i="33"/>
  <c r="U36" i="33"/>
  <c r="S71" i="6"/>
  <c r="W58" i="17"/>
  <c r="B75" i="39"/>
  <c r="BG43" i="33"/>
  <c r="R172" i="3"/>
  <c r="K172" i="3"/>
  <c r="B41" i="45"/>
  <c r="S58" i="17"/>
  <c r="B87" i="39"/>
  <c r="B30" i="45"/>
  <c r="AG47" i="33"/>
  <c r="BF47" i="33"/>
  <c r="E89" i="20"/>
  <c r="L172" i="3"/>
  <c r="AU33" i="33"/>
  <c r="H58" i="17"/>
  <c r="G58" i="17"/>
  <c r="M58" i="17"/>
  <c r="F58" i="17"/>
  <c r="P58" i="17"/>
  <c r="C34" i="3"/>
  <c r="B37" i="39" s="1"/>
  <c r="O120" i="3"/>
  <c r="H47" i="33"/>
  <c r="H51" i="33" s="1"/>
  <c r="E92" i="20"/>
  <c r="I172" i="3"/>
  <c r="P172" i="3"/>
  <c r="B45" i="39"/>
  <c r="Q80" i="6"/>
  <c r="D13" i="20"/>
  <c r="G105" i="20" s="1"/>
  <c r="BG29" i="33"/>
  <c r="AI43" i="33"/>
  <c r="F60" i="6"/>
  <c r="D6" i="3" s="1"/>
  <c r="E14" i="20" s="1"/>
  <c r="H60" i="6"/>
  <c r="E6" i="3" s="1"/>
  <c r="E9" i="3" s="1"/>
  <c r="G17" i="20" s="1"/>
  <c r="Q30" i="6"/>
  <c r="P59" i="6"/>
  <c r="P79" i="6" s="1"/>
  <c r="G104" i="20"/>
  <c r="C10" i="3"/>
  <c r="C9" i="3"/>
  <c r="G40" i="20" s="1"/>
  <c r="D89" i="8"/>
  <c r="D57" i="8"/>
  <c r="D66" i="8"/>
  <c r="C5" i="3"/>
  <c r="P228" i="3" s="1"/>
  <c r="D60" i="8"/>
  <c r="D70" i="20" s="1"/>
  <c r="G70" i="20" s="1"/>
  <c r="D48" i="8"/>
  <c r="D93" i="8"/>
  <c r="F52" i="8"/>
  <c r="G52" i="8" s="1"/>
  <c r="H52" i="8" s="1"/>
  <c r="I52" i="8" s="1"/>
  <c r="J52" i="8" s="1"/>
  <c r="K52" i="8" s="1"/>
  <c r="L52" i="8" s="1"/>
  <c r="M52" i="8" s="1"/>
  <c r="N52" i="8" s="1"/>
  <c r="O52" i="8" s="1"/>
  <c r="P52" i="8" s="1"/>
  <c r="Q52" i="8" s="1"/>
  <c r="R52" i="8" s="1"/>
  <c r="S52" i="8" s="1"/>
  <c r="T52" i="8" s="1"/>
  <c r="U52" i="8" s="1"/>
  <c r="V52" i="8" s="1"/>
  <c r="W52" i="8" s="1"/>
  <c r="X52" i="8" s="1"/>
  <c r="Y52" i="8" s="1"/>
  <c r="Z52" i="8" s="1"/>
  <c r="AA52" i="8" s="1"/>
  <c r="AB52" i="8" s="1"/>
  <c r="AC52" i="8" s="1"/>
  <c r="AD52" i="8" s="1"/>
  <c r="AE52" i="8" s="1"/>
  <c r="AF52" i="8" s="1"/>
  <c r="AG52" i="8" s="1"/>
  <c r="AH52" i="8" s="1"/>
  <c r="D52" i="8"/>
  <c r="D63" i="8"/>
  <c r="D80" i="8"/>
  <c r="F80" i="8"/>
  <c r="G80" i="8" s="1"/>
  <c r="H80" i="8" s="1"/>
  <c r="I80" i="8" s="1"/>
  <c r="J80" i="8" s="1"/>
  <c r="K80" i="8" s="1"/>
  <c r="L80" i="8" s="1"/>
  <c r="M80" i="8" s="1"/>
  <c r="N80" i="8" s="1"/>
  <c r="O80" i="8" s="1"/>
  <c r="P80" i="8" s="1"/>
  <c r="Q80" i="8" s="1"/>
  <c r="R80" i="8" s="1"/>
  <c r="S80" i="8" s="1"/>
  <c r="T80" i="8" s="1"/>
  <c r="U80" i="8" s="1"/>
  <c r="V80" i="8" s="1"/>
  <c r="W80" i="8" s="1"/>
  <c r="X80" i="8" s="1"/>
  <c r="Y80" i="8" s="1"/>
  <c r="Z80" i="8" s="1"/>
  <c r="AA80" i="8" s="1"/>
  <c r="AB80" i="8" s="1"/>
  <c r="AC80" i="8" s="1"/>
  <c r="AD80" i="8" s="1"/>
  <c r="AE80" i="8" s="1"/>
  <c r="AF80" i="8" s="1"/>
  <c r="AG80" i="8" s="1"/>
  <c r="AH80" i="8" s="1"/>
  <c r="D81" i="8"/>
  <c r="F81" i="8"/>
  <c r="G81" i="8" s="1"/>
  <c r="H81" i="8" s="1"/>
  <c r="I81" i="8" s="1"/>
  <c r="J81" i="8" s="1"/>
  <c r="K81" i="8" s="1"/>
  <c r="L81" i="8" s="1"/>
  <c r="M81" i="8" s="1"/>
  <c r="N81" i="8" s="1"/>
  <c r="O81" i="8" s="1"/>
  <c r="P81" i="8" s="1"/>
  <c r="Q81" i="8" s="1"/>
  <c r="R81" i="8" s="1"/>
  <c r="S81" i="8" s="1"/>
  <c r="T81" i="8" s="1"/>
  <c r="U81" i="8" s="1"/>
  <c r="V81" i="8" s="1"/>
  <c r="W81" i="8" s="1"/>
  <c r="X81" i="8" s="1"/>
  <c r="Y81" i="8" s="1"/>
  <c r="Z81" i="8" s="1"/>
  <c r="AA81" i="8" s="1"/>
  <c r="AB81" i="8" s="1"/>
  <c r="AC81" i="8" s="1"/>
  <c r="AD81" i="8" s="1"/>
  <c r="AE81" i="8" s="1"/>
  <c r="AF81" i="8" s="1"/>
  <c r="AG81" i="8" s="1"/>
  <c r="AH81" i="8" s="1"/>
  <c r="F73" i="8"/>
  <c r="G73" i="8" s="1"/>
  <c r="H73" i="8" s="1"/>
  <c r="I73" i="8" s="1"/>
  <c r="J73" i="8" s="1"/>
  <c r="K73" i="8" s="1"/>
  <c r="L73" i="8" s="1"/>
  <c r="M73" i="8" s="1"/>
  <c r="N73" i="8" s="1"/>
  <c r="O73" i="8" s="1"/>
  <c r="P73" i="8" s="1"/>
  <c r="Q73" i="8" s="1"/>
  <c r="R73" i="8" s="1"/>
  <c r="S73" i="8" s="1"/>
  <c r="T73" i="8" s="1"/>
  <c r="U73" i="8" s="1"/>
  <c r="V73" i="8" s="1"/>
  <c r="W73" i="8" s="1"/>
  <c r="X73" i="8" s="1"/>
  <c r="Y73" i="8" s="1"/>
  <c r="Z73" i="8" s="1"/>
  <c r="AA73" i="8" s="1"/>
  <c r="AB73" i="8" s="1"/>
  <c r="AC73" i="8" s="1"/>
  <c r="AD73" i="8" s="1"/>
  <c r="AE73" i="8" s="1"/>
  <c r="AF73" i="8" s="1"/>
  <c r="AG73" i="8" s="1"/>
  <c r="AH73" i="8" s="1"/>
  <c r="D73" i="8"/>
  <c r="D96" i="8"/>
  <c r="I96" i="8"/>
  <c r="P96" i="8"/>
  <c r="O96" i="8"/>
  <c r="E96" i="8"/>
  <c r="U96" i="8"/>
  <c r="F56" i="8"/>
  <c r="G56" i="8" s="1"/>
  <c r="H56" i="8" s="1"/>
  <c r="I56" i="8" s="1"/>
  <c r="J56" i="8" s="1"/>
  <c r="K56" i="8" s="1"/>
  <c r="L56" i="8" s="1"/>
  <c r="M56" i="8" s="1"/>
  <c r="N56" i="8" s="1"/>
  <c r="O56" i="8" s="1"/>
  <c r="P56" i="8" s="1"/>
  <c r="Q56" i="8" s="1"/>
  <c r="R56" i="8" s="1"/>
  <c r="S56" i="8" s="1"/>
  <c r="T56" i="8" s="1"/>
  <c r="U56" i="8" s="1"/>
  <c r="V56" i="8" s="1"/>
  <c r="W56" i="8" s="1"/>
  <c r="X56" i="8" s="1"/>
  <c r="Y56" i="8" s="1"/>
  <c r="Z56" i="8" s="1"/>
  <c r="AA56" i="8" s="1"/>
  <c r="AB56" i="8" s="1"/>
  <c r="AC56" i="8" s="1"/>
  <c r="AD56" i="8" s="1"/>
  <c r="AE56" i="8" s="1"/>
  <c r="AF56" i="8" s="1"/>
  <c r="AG56" i="8" s="1"/>
  <c r="AH56" i="8" s="1"/>
  <c r="D56" i="8"/>
  <c r="D74" i="20" s="1"/>
  <c r="G74" i="20" s="1"/>
  <c r="D65" i="8"/>
  <c r="D62" i="8"/>
  <c r="D66" i="20" s="1"/>
  <c r="G66" i="20" s="1"/>
  <c r="D76" i="8"/>
  <c r="H123" i="8"/>
  <c r="L123" i="8"/>
  <c r="P123" i="8"/>
  <c r="T123" i="8"/>
  <c r="X123" i="8"/>
  <c r="AB123" i="8"/>
  <c r="AF123" i="8"/>
  <c r="F50" i="8"/>
  <c r="G50" i="8" s="1"/>
  <c r="H50" i="8" s="1"/>
  <c r="I50" i="8" s="1"/>
  <c r="J50" i="8" s="1"/>
  <c r="K50" i="8" s="1"/>
  <c r="L50" i="8" s="1"/>
  <c r="M50" i="8" s="1"/>
  <c r="N50" i="8" s="1"/>
  <c r="O50" i="8" s="1"/>
  <c r="P50" i="8" s="1"/>
  <c r="Q50" i="8" s="1"/>
  <c r="R50" i="8" s="1"/>
  <c r="S50" i="8" s="1"/>
  <c r="T50" i="8" s="1"/>
  <c r="U50" i="8" s="1"/>
  <c r="V50" i="8" s="1"/>
  <c r="W50" i="8" s="1"/>
  <c r="X50" i="8" s="1"/>
  <c r="Y50" i="8" s="1"/>
  <c r="Z50" i="8" s="1"/>
  <c r="AA50" i="8" s="1"/>
  <c r="AB50" i="8" s="1"/>
  <c r="AC50" i="8" s="1"/>
  <c r="AD50" i="8" s="1"/>
  <c r="AE50" i="8" s="1"/>
  <c r="AF50" i="8" s="1"/>
  <c r="AG50" i="8" s="1"/>
  <c r="AH50" i="8" s="1"/>
  <c r="D50" i="8"/>
  <c r="F71" i="8"/>
  <c r="G71" i="8" s="1"/>
  <c r="H71" i="8" s="1"/>
  <c r="I71" i="8" s="1"/>
  <c r="J71" i="8" s="1"/>
  <c r="K71" i="8" s="1"/>
  <c r="L71" i="8" s="1"/>
  <c r="M71" i="8" s="1"/>
  <c r="N71" i="8" s="1"/>
  <c r="O71" i="8" s="1"/>
  <c r="P71" i="8" s="1"/>
  <c r="Q71" i="8" s="1"/>
  <c r="R71" i="8" s="1"/>
  <c r="S71" i="8" s="1"/>
  <c r="T71" i="8" s="1"/>
  <c r="U71" i="8" s="1"/>
  <c r="V71" i="8" s="1"/>
  <c r="W71" i="8" s="1"/>
  <c r="X71" i="8" s="1"/>
  <c r="Y71" i="8" s="1"/>
  <c r="Z71" i="8" s="1"/>
  <c r="AA71" i="8" s="1"/>
  <c r="AB71" i="8" s="1"/>
  <c r="AC71" i="8" s="1"/>
  <c r="AD71" i="8" s="1"/>
  <c r="AE71" i="8" s="1"/>
  <c r="AF71" i="8" s="1"/>
  <c r="AG71" i="8" s="1"/>
  <c r="AH71" i="8" s="1"/>
  <c r="D71" i="8"/>
  <c r="F78" i="8"/>
  <c r="G78" i="8" s="1"/>
  <c r="H78" i="8" s="1"/>
  <c r="I78" i="8" s="1"/>
  <c r="J78" i="8" s="1"/>
  <c r="K78" i="8" s="1"/>
  <c r="L78" i="8" s="1"/>
  <c r="M78" i="8" s="1"/>
  <c r="N78" i="8" s="1"/>
  <c r="O78" i="8" s="1"/>
  <c r="P78" i="8" s="1"/>
  <c r="Q78" i="8" s="1"/>
  <c r="R78" i="8" s="1"/>
  <c r="S78" i="8" s="1"/>
  <c r="T78" i="8" s="1"/>
  <c r="U78" i="8" s="1"/>
  <c r="V78" i="8" s="1"/>
  <c r="W78" i="8" s="1"/>
  <c r="X78" i="8" s="1"/>
  <c r="Y78" i="8" s="1"/>
  <c r="Z78" i="8" s="1"/>
  <c r="AA78" i="8" s="1"/>
  <c r="AB78" i="8" s="1"/>
  <c r="AC78" i="8" s="1"/>
  <c r="AD78" i="8" s="1"/>
  <c r="AE78" i="8" s="1"/>
  <c r="AF78" i="8" s="1"/>
  <c r="AG78" i="8" s="1"/>
  <c r="AH78" i="8" s="1"/>
  <c r="D78" i="8"/>
  <c r="D54" i="8"/>
  <c r="F54" i="8"/>
  <c r="G54" i="8" s="1"/>
  <c r="H54" i="8" s="1"/>
  <c r="I54" i="8" s="1"/>
  <c r="J54" i="8" s="1"/>
  <c r="K54" i="8" s="1"/>
  <c r="L54" i="8" s="1"/>
  <c r="M54" i="8" s="1"/>
  <c r="N54" i="8" s="1"/>
  <c r="O54" i="8" s="1"/>
  <c r="P54" i="8" s="1"/>
  <c r="Q54" i="8" s="1"/>
  <c r="R54" i="8" s="1"/>
  <c r="S54" i="8" s="1"/>
  <c r="T54" i="8" s="1"/>
  <c r="U54" i="8" s="1"/>
  <c r="V54" i="8" s="1"/>
  <c r="W54" i="8" s="1"/>
  <c r="X54" i="8" s="1"/>
  <c r="Y54" i="8" s="1"/>
  <c r="Z54" i="8" s="1"/>
  <c r="AA54" i="8" s="1"/>
  <c r="AB54" i="8" s="1"/>
  <c r="AC54" i="8" s="1"/>
  <c r="AD54" i="8" s="1"/>
  <c r="AE54" i="8" s="1"/>
  <c r="AF54" i="8" s="1"/>
  <c r="AG54" i="8" s="1"/>
  <c r="AH54" i="8" s="1"/>
  <c r="F68" i="8"/>
  <c r="G68" i="8" s="1"/>
  <c r="H68" i="8" s="1"/>
  <c r="I68" i="8" s="1"/>
  <c r="J68" i="8" s="1"/>
  <c r="K68" i="8" s="1"/>
  <c r="L68" i="8" s="1"/>
  <c r="M68" i="8" s="1"/>
  <c r="N68" i="8" s="1"/>
  <c r="O68" i="8" s="1"/>
  <c r="P68" i="8" s="1"/>
  <c r="Q68" i="8" s="1"/>
  <c r="R68" i="8" s="1"/>
  <c r="S68" i="8" s="1"/>
  <c r="T68" i="8" s="1"/>
  <c r="U68" i="8" s="1"/>
  <c r="V68" i="8" s="1"/>
  <c r="W68" i="8" s="1"/>
  <c r="X68" i="8" s="1"/>
  <c r="Y68" i="8" s="1"/>
  <c r="Z68" i="8" s="1"/>
  <c r="AA68" i="8" s="1"/>
  <c r="AB68" i="8" s="1"/>
  <c r="AC68" i="8" s="1"/>
  <c r="AD68" i="8" s="1"/>
  <c r="AE68" i="8" s="1"/>
  <c r="AF68" i="8" s="1"/>
  <c r="AG68" i="8" s="1"/>
  <c r="AH68" i="8" s="1"/>
  <c r="D68" i="8"/>
  <c r="D74" i="8"/>
  <c r="F74" i="8"/>
  <c r="G74" i="8" s="1"/>
  <c r="H74" i="8" s="1"/>
  <c r="I74" i="8" s="1"/>
  <c r="J74" i="8" s="1"/>
  <c r="K74" i="8" s="1"/>
  <c r="L74" i="8" s="1"/>
  <c r="M74" i="8" s="1"/>
  <c r="N74" i="8" s="1"/>
  <c r="O74" i="8" s="1"/>
  <c r="P74" i="8" s="1"/>
  <c r="Q74" i="8" s="1"/>
  <c r="R74" i="8" s="1"/>
  <c r="S74" i="8" s="1"/>
  <c r="T74" i="8" s="1"/>
  <c r="U74" i="8" s="1"/>
  <c r="V74" i="8" s="1"/>
  <c r="W74" i="8" s="1"/>
  <c r="X74" i="8" s="1"/>
  <c r="Y74" i="8" s="1"/>
  <c r="Z74" i="8" s="1"/>
  <c r="AA74" i="8" s="1"/>
  <c r="AB74" i="8" s="1"/>
  <c r="AC74" i="8" s="1"/>
  <c r="AD74" i="8" s="1"/>
  <c r="AE74" i="8" s="1"/>
  <c r="AF74" i="8" s="1"/>
  <c r="AG74" i="8" s="1"/>
  <c r="AH74" i="8" s="1"/>
  <c r="F59" i="8"/>
  <c r="G59" i="8" s="1"/>
  <c r="H59" i="8" s="1"/>
  <c r="I59" i="8" s="1"/>
  <c r="J59" i="8" s="1"/>
  <c r="K59" i="8" s="1"/>
  <c r="L59" i="8" s="1"/>
  <c r="M59" i="8" s="1"/>
  <c r="N59" i="8" s="1"/>
  <c r="O59" i="8" s="1"/>
  <c r="P59" i="8" s="1"/>
  <c r="Q59" i="8" s="1"/>
  <c r="R59" i="8" s="1"/>
  <c r="S59" i="8" s="1"/>
  <c r="T59" i="8" s="1"/>
  <c r="U59" i="8" s="1"/>
  <c r="V59" i="8" s="1"/>
  <c r="W59" i="8" s="1"/>
  <c r="X59" i="8" s="1"/>
  <c r="Y59" i="8" s="1"/>
  <c r="Z59" i="8" s="1"/>
  <c r="AA59" i="8" s="1"/>
  <c r="AB59" i="8" s="1"/>
  <c r="AC59" i="8" s="1"/>
  <c r="AD59" i="8" s="1"/>
  <c r="AE59" i="8" s="1"/>
  <c r="AF59" i="8" s="1"/>
  <c r="AG59" i="8" s="1"/>
  <c r="AH59" i="8" s="1"/>
  <c r="D59" i="8"/>
  <c r="D69" i="20" s="1"/>
  <c r="G69" i="20" s="1"/>
  <c r="F69" i="8"/>
  <c r="G69" i="8" s="1"/>
  <c r="H69" i="8" s="1"/>
  <c r="I69" i="8" s="1"/>
  <c r="J69" i="8" s="1"/>
  <c r="K69" i="8" s="1"/>
  <c r="L69" i="8" s="1"/>
  <c r="M69" i="8" s="1"/>
  <c r="N69" i="8" s="1"/>
  <c r="O69" i="8" s="1"/>
  <c r="P69" i="8" s="1"/>
  <c r="Q69" i="8" s="1"/>
  <c r="R69" i="8" s="1"/>
  <c r="S69" i="8" s="1"/>
  <c r="T69" i="8" s="1"/>
  <c r="U69" i="8" s="1"/>
  <c r="V69" i="8" s="1"/>
  <c r="W69" i="8" s="1"/>
  <c r="X69" i="8" s="1"/>
  <c r="Y69" i="8" s="1"/>
  <c r="Z69" i="8" s="1"/>
  <c r="AA69" i="8" s="1"/>
  <c r="AB69" i="8" s="1"/>
  <c r="AC69" i="8" s="1"/>
  <c r="AD69" i="8" s="1"/>
  <c r="AE69" i="8" s="1"/>
  <c r="AF69" i="8" s="1"/>
  <c r="AG69" i="8" s="1"/>
  <c r="AH69" i="8" s="1"/>
  <c r="D69" i="8"/>
  <c r="D75" i="8"/>
  <c r="D65" i="20" s="1"/>
  <c r="G65" i="20" s="1"/>
  <c r="F75" i="8"/>
  <c r="G75" i="8" s="1"/>
  <c r="H75" i="8" s="1"/>
  <c r="I75" i="8" s="1"/>
  <c r="J75" i="8" s="1"/>
  <c r="K75" i="8" s="1"/>
  <c r="L75" i="8" s="1"/>
  <c r="M75" i="8" s="1"/>
  <c r="N75" i="8" s="1"/>
  <c r="O75" i="8" s="1"/>
  <c r="P75" i="8" s="1"/>
  <c r="Q75" i="8" s="1"/>
  <c r="R75" i="8" s="1"/>
  <c r="S75" i="8" s="1"/>
  <c r="T75" i="8" s="1"/>
  <c r="U75" i="8" s="1"/>
  <c r="V75" i="8" s="1"/>
  <c r="W75" i="8" s="1"/>
  <c r="X75" i="8" s="1"/>
  <c r="Y75" i="8" s="1"/>
  <c r="Z75" i="8" s="1"/>
  <c r="AA75" i="8" s="1"/>
  <c r="AB75" i="8" s="1"/>
  <c r="AC75" i="8" s="1"/>
  <c r="AD75" i="8" s="1"/>
  <c r="AE75" i="8" s="1"/>
  <c r="AF75" i="8" s="1"/>
  <c r="AG75" i="8" s="1"/>
  <c r="AH75" i="8" s="1"/>
  <c r="F64" i="8"/>
  <c r="G64" i="8" s="1"/>
  <c r="H64" i="8" s="1"/>
  <c r="I64" i="8" s="1"/>
  <c r="J64" i="8" s="1"/>
  <c r="K64" i="8" s="1"/>
  <c r="L64" i="8" s="1"/>
  <c r="M64" i="8" s="1"/>
  <c r="N64" i="8" s="1"/>
  <c r="O64" i="8" s="1"/>
  <c r="P64" i="8" s="1"/>
  <c r="Q64" i="8" s="1"/>
  <c r="R64" i="8" s="1"/>
  <c r="S64" i="8" s="1"/>
  <c r="T64" i="8" s="1"/>
  <c r="U64" i="8" s="1"/>
  <c r="V64" i="8" s="1"/>
  <c r="W64" i="8" s="1"/>
  <c r="X64" i="8" s="1"/>
  <c r="Y64" i="8" s="1"/>
  <c r="Z64" i="8" s="1"/>
  <c r="AA64" i="8" s="1"/>
  <c r="AB64" i="8" s="1"/>
  <c r="AC64" i="8" s="1"/>
  <c r="AD64" i="8" s="1"/>
  <c r="AE64" i="8" s="1"/>
  <c r="AF64" i="8" s="1"/>
  <c r="AG64" i="8" s="1"/>
  <c r="AH64" i="8" s="1"/>
  <c r="D64" i="8"/>
  <c r="D70" i="8"/>
  <c r="F70" i="8"/>
  <c r="G70" i="8" s="1"/>
  <c r="H70" i="8" s="1"/>
  <c r="I70" i="8" s="1"/>
  <c r="J70" i="8" s="1"/>
  <c r="K70" i="8" s="1"/>
  <c r="L70" i="8" s="1"/>
  <c r="M70" i="8" s="1"/>
  <c r="N70" i="8" s="1"/>
  <c r="O70" i="8" s="1"/>
  <c r="P70" i="8" s="1"/>
  <c r="Q70" i="8" s="1"/>
  <c r="R70" i="8" s="1"/>
  <c r="S70" i="8" s="1"/>
  <c r="T70" i="8" s="1"/>
  <c r="U70" i="8" s="1"/>
  <c r="V70" i="8" s="1"/>
  <c r="W70" i="8" s="1"/>
  <c r="X70" i="8" s="1"/>
  <c r="Y70" i="8" s="1"/>
  <c r="Z70" i="8" s="1"/>
  <c r="AA70" i="8" s="1"/>
  <c r="AB70" i="8" s="1"/>
  <c r="AC70" i="8" s="1"/>
  <c r="AD70" i="8" s="1"/>
  <c r="AE70" i="8" s="1"/>
  <c r="AF70" i="8" s="1"/>
  <c r="AG70" i="8" s="1"/>
  <c r="AH70" i="8" s="1"/>
  <c r="F77" i="8"/>
  <c r="G77" i="8" s="1"/>
  <c r="H77" i="8" s="1"/>
  <c r="I77" i="8" s="1"/>
  <c r="J77" i="8" s="1"/>
  <c r="K77" i="8" s="1"/>
  <c r="L77" i="8" s="1"/>
  <c r="M77" i="8" s="1"/>
  <c r="N77" i="8" s="1"/>
  <c r="O77" i="8" s="1"/>
  <c r="P77" i="8" s="1"/>
  <c r="Q77" i="8" s="1"/>
  <c r="R77" i="8" s="1"/>
  <c r="S77" i="8" s="1"/>
  <c r="T77" i="8" s="1"/>
  <c r="U77" i="8" s="1"/>
  <c r="V77" i="8" s="1"/>
  <c r="W77" i="8" s="1"/>
  <c r="X77" i="8" s="1"/>
  <c r="Y77" i="8" s="1"/>
  <c r="Z77" i="8" s="1"/>
  <c r="AA77" i="8" s="1"/>
  <c r="AB77" i="8" s="1"/>
  <c r="AC77" i="8" s="1"/>
  <c r="AD77" i="8" s="1"/>
  <c r="AE77" i="8" s="1"/>
  <c r="AF77" i="8" s="1"/>
  <c r="AG77" i="8" s="1"/>
  <c r="AH77" i="8" s="1"/>
  <c r="D77" i="8"/>
  <c r="K96" i="8"/>
  <c r="V96" i="8"/>
  <c r="T96" i="8"/>
  <c r="J96" i="8"/>
  <c r="F96" i="8"/>
  <c r="D53" i="8"/>
  <c r="H96" i="8"/>
  <c r="S96" i="8"/>
  <c r="M96" i="8"/>
  <c r="G96" i="8"/>
  <c r="R96" i="8"/>
  <c r="B100" i="8"/>
  <c r="D100" i="8" s="1"/>
  <c r="F57" i="8"/>
  <c r="G57" i="8" s="1"/>
  <c r="H57" i="8" s="1"/>
  <c r="I57" i="8" s="1"/>
  <c r="J57" i="8" s="1"/>
  <c r="K57" i="8" s="1"/>
  <c r="L57" i="8" s="1"/>
  <c r="M57" i="8" s="1"/>
  <c r="N57" i="8" s="1"/>
  <c r="O57" i="8" s="1"/>
  <c r="P57" i="8" s="1"/>
  <c r="Q57" i="8" s="1"/>
  <c r="R57" i="8" s="1"/>
  <c r="S57" i="8" s="1"/>
  <c r="T57" i="8" s="1"/>
  <c r="U57" i="8" s="1"/>
  <c r="V57" i="8" s="1"/>
  <c r="W57" i="8" s="1"/>
  <c r="X57" i="8" s="1"/>
  <c r="Y57" i="8" s="1"/>
  <c r="Z57" i="8" s="1"/>
  <c r="AA57" i="8" s="1"/>
  <c r="AB57" i="8" s="1"/>
  <c r="AC57" i="8" s="1"/>
  <c r="AD57" i="8" s="1"/>
  <c r="AE57" i="8" s="1"/>
  <c r="AF57" i="8" s="1"/>
  <c r="AG57" i="8" s="1"/>
  <c r="AH57" i="8" s="1"/>
  <c r="F10" i="9"/>
  <c r="X96" i="8"/>
  <c r="N96" i="8"/>
  <c r="L96" i="8"/>
  <c r="W96" i="8"/>
  <c r="Q96" i="8"/>
  <c r="E20" i="37"/>
  <c r="I65" i="8"/>
  <c r="O55" i="8"/>
  <c r="AA48" i="8"/>
  <c r="W16" i="6"/>
  <c r="X63" i="6"/>
  <c r="S16" i="30"/>
  <c r="A31" i="9"/>
  <c r="E30" i="9"/>
  <c r="AH36" i="33"/>
  <c r="AI33" i="33"/>
  <c r="BQ39" i="33"/>
  <c r="BS39" i="33" s="1"/>
  <c r="M172" i="3"/>
  <c r="N170" i="3"/>
  <c r="O170" i="3"/>
  <c r="D180" i="3"/>
  <c r="J7" i="15"/>
  <c r="D45" i="20"/>
  <c r="C180" i="3"/>
  <c r="F170" i="3"/>
  <c r="D27" i="20"/>
  <c r="Q81" i="6"/>
  <c r="R73" i="6"/>
  <c r="I228" i="3"/>
  <c r="H8" i="15"/>
  <c r="G15" i="15"/>
  <c r="I100" i="8"/>
  <c r="I134" i="8" s="1"/>
  <c r="G36" i="20"/>
  <c r="G33" i="20"/>
  <c r="G34" i="20"/>
  <c r="G31" i="20"/>
  <c r="G32" i="20"/>
  <c r="R63" i="30"/>
  <c r="K32" i="18"/>
  <c r="E22" i="37" s="1"/>
  <c r="E24" i="37" s="1"/>
  <c r="E26" i="37" s="1"/>
  <c r="S68" i="6"/>
  <c r="R75" i="6"/>
  <c r="D59" i="17"/>
  <c r="D58" i="17"/>
  <c r="D62" i="17" s="1"/>
  <c r="E33" i="17"/>
  <c r="E55" i="17" s="1"/>
  <c r="E15" i="15"/>
  <c r="F15" i="15"/>
  <c r="Q75" i="6"/>
  <c r="M57" i="17"/>
  <c r="E58" i="17"/>
  <c r="J58" i="17"/>
  <c r="T57" i="17"/>
  <c r="Y57" i="17"/>
  <c r="Y58" i="17"/>
  <c r="C16" i="3"/>
  <c r="B4" i="45" s="1"/>
  <c r="C37" i="3"/>
  <c r="B40" i="39" s="1"/>
  <c r="C60" i="3"/>
  <c r="B63" i="39" s="1"/>
  <c r="C78" i="3"/>
  <c r="B81" i="39" s="1"/>
  <c r="C38" i="3"/>
  <c r="B41" i="39" s="1"/>
  <c r="C59" i="3"/>
  <c r="B18" i="45" s="1"/>
  <c r="R58" i="17"/>
  <c r="C142" i="3"/>
  <c r="B145" i="39" s="1"/>
  <c r="C126" i="3"/>
  <c r="B129" i="39" s="1"/>
  <c r="C119" i="3"/>
  <c r="B122" i="39" s="1"/>
  <c r="C167" i="3"/>
  <c r="B170" i="39" s="1"/>
  <c r="C162" i="3"/>
  <c r="C150" i="3"/>
  <c r="B153" i="39" s="1"/>
  <c r="C138" i="3"/>
  <c r="B141" i="39" s="1"/>
  <c r="C123" i="3"/>
  <c r="B126" i="39" s="1"/>
  <c r="C114" i="3"/>
  <c r="C102" i="3"/>
  <c r="B105" i="39" s="1"/>
  <c r="C94" i="3"/>
  <c r="B97" i="39" s="1"/>
  <c r="C89" i="3"/>
  <c r="B34" i="45" s="1"/>
  <c r="C24" i="3"/>
  <c r="B27" i="39" s="1"/>
  <c r="C19" i="3"/>
  <c r="B22" i="39" s="1"/>
  <c r="C168" i="3"/>
  <c r="B171" i="39" s="1"/>
  <c r="C163" i="3"/>
  <c r="B166" i="39" s="1"/>
  <c r="C155" i="3"/>
  <c r="B158" i="39" s="1"/>
  <c r="C148" i="3"/>
  <c r="B151" i="39" s="1"/>
  <c r="C132" i="3"/>
  <c r="B135" i="39" s="1"/>
  <c r="C122" i="3"/>
  <c r="C111" i="3"/>
  <c r="B114" i="39" s="1"/>
  <c r="C103" i="3"/>
  <c r="B106" i="39" s="1"/>
  <c r="C99" i="3"/>
  <c r="B102" i="39" s="1"/>
  <c r="C93" i="3"/>
  <c r="B96" i="39" s="1"/>
  <c r="C85" i="3"/>
  <c r="C79" i="3"/>
  <c r="B82" i="39" s="1"/>
  <c r="C73" i="3"/>
  <c r="B76" i="39" s="1"/>
  <c r="C69" i="3"/>
  <c r="C65" i="3"/>
  <c r="B68" i="39" s="1"/>
  <c r="C61" i="3"/>
  <c r="C53" i="3"/>
  <c r="B56" i="39" s="1"/>
  <c r="C48" i="3"/>
  <c r="B51" i="39" s="1"/>
  <c r="C44" i="3"/>
  <c r="B47" i="39" s="1"/>
  <c r="C40" i="3"/>
  <c r="B43" i="39" s="1"/>
  <c r="C36" i="3"/>
  <c r="C32" i="3"/>
  <c r="C86" i="3"/>
  <c r="C82" i="3"/>
  <c r="C75" i="3"/>
  <c r="C70" i="3"/>
  <c r="C66" i="3"/>
  <c r="B69" i="39" s="1"/>
  <c r="C62" i="3"/>
  <c r="C54" i="3"/>
  <c r="B57" i="39" s="1"/>
  <c r="C47" i="3"/>
  <c r="C43" i="3"/>
  <c r="B46" i="39" s="1"/>
  <c r="C39" i="3"/>
  <c r="B42" i="39" s="1"/>
  <c r="C35" i="3"/>
  <c r="B38" i="39" s="1"/>
  <c r="C31" i="3"/>
  <c r="B34" i="39" s="1"/>
  <c r="C23" i="3"/>
  <c r="B26" i="39" s="1"/>
  <c r="C18" i="3"/>
  <c r="B21" i="39" s="1"/>
  <c r="C127" i="3"/>
  <c r="B130" i="39" s="1"/>
  <c r="C120" i="3"/>
  <c r="B123" i="39" s="1"/>
  <c r="C109" i="3"/>
  <c r="B112" i="39" s="1"/>
  <c r="C165" i="3"/>
  <c r="B168" i="39" s="1"/>
  <c r="C154" i="3"/>
  <c r="C147" i="3"/>
  <c r="C135" i="3"/>
  <c r="B138" i="39" s="1"/>
  <c r="C118" i="3"/>
  <c r="C104" i="3"/>
  <c r="B107" i="39" s="1"/>
  <c r="C100" i="3"/>
  <c r="B103" i="39" s="1"/>
  <c r="C91" i="3"/>
  <c r="B94" i="39" s="1"/>
  <c r="C22" i="3"/>
  <c r="B25" i="39" s="1"/>
  <c r="C17" i="3"/>
  <c r="C166" i="3"/>
  <c r="B169" i="39" s="1"/>
  <c r="C159" i="3"/>
  <c r="C151" i="3"/>
  <c r="B154" i="39" s="1"/>
  <c r="C144" i="3"/>
  <c r="B147" i="39" s="1"/>
  <c r="C124" i="3"/>
  <c r="B127" i="39" s="1"/>
  <c r="C115" i="3"/>
  <c r="B118" i="39" s="1"/>
  <c r="C107" i="3"/>
  <c r="C101" i="3"/>
  <c r="B104" i="39" s="1"/>
  <c r="C95" i="3"/>
  <c r="B98" i="39" s="1"/>
  <c r="C90" i="3"/>
  <c r="B35" i="45" s="1"/>
  <c r="N66" i="3"/>
  <c r="O66" i="3"/>
  <c r="I57" i="17"/>
  <c r="I58" i="17"/>
  <c r="K58" i="17"/>
  <c r="N58" i="17"/>
  <c r="U58" i="17"/>
  <c r="Z58" i="17"/>
  <c r="AB58" i="17"/>
  <c r="AD58" i="17"/>
  <c r="C29" i="3"/>
  <c r="B6" i="45" s="1"/>
  <c r="C45" i="3"/>
  <c r="C68" i="3"/>
  <c r="C88" i="3"/>
  <c r="B91" i="39" s="1"/>
  <c r="C30" i="3"/>
  <c r="C46" i="3"/>
  <c r="C67" i="3"/>
  <c r="B70" i="39" s="1"/>
  <c r="H10" i="11"/>
  <c r="N57" i="17"/>
  <c r="N143" i="3"/>
  <c r="O143" i="3"/>
  <c r="G152" i="32"/>
  <c r="G145" i="32"/>
  <c r="G128" i="32"/>
  <c r="G135" i="32"/>
  <c r="G117" i="32"/>
  <c r="G119" i="32"/>
  <c r="G98" i="32"/>
  <c r="G79" i="32"/>
  <c r="G61" i="32"/>
  <c r="G95" i="32"/>
  <c r="G77" i="32"/>
  <c r="G59" i="32"/>
  <c r="G19" i="32"/>
  <c r="G37" i="32"/>
  <c r="G13" i="32"/>
  <c r="G29" i="32"/>
  <c r="G48" i="32"/>
  <c r="G158" i="32"/>
  <c r="G141" i="32"/>
  <c r="G147" i="32"/>
  <c r="G130" i="32"/>
  <c r="G113" i="32"/>
  <c r="G115" i="32"/>
  <c r="G93" i="32"/>
  <c r="G74" i="32"/>
  <c r="G56" i="32"/>
  <c r="G90" i="32"/>
  <c r="G72" i="32"/>
  <c r="G54" i="32"/>
  <c r="G23" i="32"/>
  <c r="G41" i="32"/>
  <c r="G17" i="32"/>
  <c r="G34" i="32"/>
  <c r="G156" i="32"/>
  <c r="G132" i="32"/>
  <c r="G121" i="32"/>
  <c r="G102" i="32"/>
  <c r="G65" i="32"/>
  <c r="G81" i="32"/>
  <c r="G15" i="32"/>
  <c r="H4" i="32"/>
  <c r="G43" i="32"/>
  <c r="G154" i="32"/>
  <c r="G143" i="32"/>
  <c r="G109" i="32"/>
  <c r="G88" i="32"/>
  <c r="G52" i="32"/>
  <c r="G67" i="32"/>
  <c r="G27" i="32"/>
  <c r="G21" i="32"/>
  <c r="G139" i="32"/>
  <c r="G83" i="32"/>
  <c r="G63" i="32"/>
  <c r="G25" i="32"/>
  <c r="G160" i="32"/>
  <c r="G126" i="32"/>
  <c r="G69" i="32"/>
  <c r="G50" i="32"/>
  <c r="G39" i="32"/>
  <c r="G100" i="32"/>
  <c r="G149" i="32"/>
  <c r="G46" i="32"/>
  <c r="G111" i="32"/>
  <c r="P71" i="30"/>
  <c r="F128" i="3"/>
  <c r="N128" i="3"/>
  <c r="K47" i="33"/>
  <c r="I51" i="33"/>
  <c r="K51" i="33" s="1"/>
  <c r="D11" i="36"/>
  <c r="D10" i="36"/>
  <c r="O142" i="3"/>
  <c r="N142" i="3"/>
  <c r="BD36" i="33"/>
  <c r="BG33" i="33"/>
  <c r="D71" i="20" l="1"/>
  <c r="G89" i="20"/>
  <c r="D123" i="8"/>
  <c r="G14" i="20"/>
  <c r="D14" i="20" s="1"/>
  <c r="D9" i="3"/>
  <c r="E17" i="20" s="1"/>
  <c r="E172" i="3"/>
  <c r="U39" i="33"/>
  <c r="W39" i="33" s="1"/>
  <c r="W36" i="33"/>
  <c r="B49" i="39"/>
  <c r="B13" i="45"/>
  <c r="B162" i="39"/>
  <c r="B47" i="45"/>
  <c r="B88" i="39"/>
  <c r="B31" i="45"/>
  <c r="B117" i="39"/>
  <c r="B38" i="45"/>
  <c r="E47" i="20"/>
  <c r="D17" i="11"/>
  <c r="F17" i="11" s="1"/>
  <c r="D347" i="11"/>
  <c r="F347" i="11" s="1"/>
  <c r="D199" i="11"/>
  <c r="F199" i="11" s="1"/>
  <c r="D680" i="11"/>
  <c r="F680" i="11" s="1"/>
  <c r="D43" i="11"/>
  <c r="F43" i="11" s="1"/>
  <c r="D379" i="11"/>
  <c r="F379" i="11" s="1"/>
  <c r="D475" i="11"/>
  <c r="F475" i="11" s="1"/>
  <c r="D372" i="11"/>
  <c r="F372" i="11" s="1"/>
  <c r="D472" i="11"/>
  <c r="F472" i="11" s="1"/>
  <c r="D348" i="11"/>
  <c r="F348" i="11" s="1"/>
  <c r="D818" i="11"/>
  <c r="F818" i="11" s="1"/>
  <c r="D713" i="11"/>
  <c r="F713" i="11" s="1"/>
  <c r="D399" i="11"/>
  <c r="F399" i="11" s="1"/>
  <c r="D113" i="11"/>
  <c r="F113" i="11" s="1"/>
  <c r="D276" i="11"/>
  <c r="F276" i="11" s="1"/>
  <c r="D850" i="11"/>
  <c r="F850" i="11" s="1"/>
  <c r="D391" i="11"/>
  <c r="F391" i="11" s="1"/>
  <c r="D320" i="11"/>
  <c r="F320" i="11" s="1"/>
  <c r="D448" i="11"/>
  <c r="F448" i="11" s="1"/>
  <c r="D639" i="11"/>
  <c r="F639" i="11" s="1"/>
  <c r="D830" i="11"/>
  <c r="F830" i="11" s="1"/>
  <c r="D693" i="11"/>
  <c r="F693" i="11" s="1"/>
  <c r="D821" i="11"/>
  <c r="F821" i="11" s="1"/>
  <c r="D171" i="11"/>
  <c r="F171" i="11" s="1"/>
  <c r="D315" i="11"/>
  <c r="F315" i="11" s="1"/>
  <c r="D91" i="11"/>
  <c r="F91" i="11" s="1"/>
  <c r="D914" i="11"/>
  <c r="F914" i="11" s="1"/>
  <c r="D49" i="11"/>
  <c r="F49" i="11" s="1"/>
  <c r="D291" i="11"/>
  <c r="F291" i="11" s="1"/>
  <c r="D427" i="11"/>
  <c r="F427" i="11" s="1"/>
  <c r="D340" i="11"/>
  <c r="F340" i="11" s="1"/>
  <c r="D460" i="11"/>
  <c r="F460" i="11" s="1"/>
  <c r="D332" i="11"/>
  <c r="F332" i="11" s="1"/>
  <c r="D161" i="11"/>
  <c r="F161" i="11" s="1"/>
  <c r="D435" i="11"/>
  <c r="F435" i="11" s="1"/>
  <c r="D283" i="11"/>
  <c r="F283" i="11" s="1"/>
  <c r="D27" i="11"/>
  <c r="F27" i="11" s="1"/>
  <c r="D905" i="11"/>
  <c r="F905" i="11" s="1"/>
  <c r="D177" i="11"/>
  <c r="F177" i="11" s="1"/>
  <c r="D387" i="11"/>
  <c r="F387" i="11" s="1"/>
  <c r="D268" i="11"/>
  <c r="F268" i="11" s="1"/>
  <c r="D308" i="11"/>
  <c r="F308" i="11" s="1"/>
  <c r="D444" i="11"/>
  <c r="F444" i="11" s="1"/>
  <c r="D316" i="11"/>
  <c r="F316" i="11" s="1"/>
  <c r="D155" i="11"/>
  <c r="F155" i="11" s="1"/>
  <c r="D324" i="11"/>
  <c r="F324" i="11" s="1"/>
  <c r="D88" i="11"/>
  <c r="F88" i="11" s="1"/>
  <c r="D491" i="11"/>
  <c r="F491" i="11" s="1"/>
  <c r="D873" i="11"/>
  <c r="F873" i="11" s="1"/>
  <c r="D455" i="11"/>
  <c r="F455" i="11" s="1"/>
  <c r="D352" i="11"/>
  <c r="F352" i="11" s="1"/>
  <c r="D604" i="11"/>
  <c r="F604" i="11" s="1"/>
  <c r="D704" i="11"/>
  <c r="F704" i="11" s="1"/>
  <c r="D862" i="11"/>
  <c r="F862" i="11" s="1"/>
  <c r="D725" i="11"/>
  <c r="F725" i="11" s="1"/>
  <c r="D853" i="11"/>
  <c r="F853" i="11" s="1"/>
  <c r="D106" i="11"/>
  <c r="F106" i="11" s="1"/>
  <c r="D218" i="11"/>
  <c r="F218" i="11" s="1"/>
  <c r="D681" i="11"/>
  <c r="F681" i="11" s="1"/>
  <c r="D81" i="11"/>
  <c r="F81" i="11" s="1"/>
  <c r="D395" i="11"/>
  <c r="F395" i="11" s="1"/>
  <c r="D496" i="11"/>
  <c r="F496" i="11" s="1"/>
  <c r="D292" i="11"/>
  <c r="F292" i="11" s="1"/>
  <c r="D65" i="11"/>
  <c r="F65" i="11" s="1"/>
  <c r="D226" i="11"/>
  <c r="F226" i="11" s="1"/>
  <c r="D258" i="11"/>
  <c r="F258" i="11" s="1"/>
  <c r="D202" i="11"/>
  <c r="F202" i="11" s="1"/>
  <c r="D304" i="11"/>
  <c r="F304" i="11" s="1"/>
  <c r="D636" i="11"/>
  <c r="F636" i="11" s="1"/>
  <c r="D782" i="11"/>
  <c r="F782" i="11" s="1"/>
  <c r="D677" i="11"/>
  <c r="F677" i="11" s="1"/>
  <c r="D869" i="11"/>
  <c r="F869" i="11" s="1"/>
  <c r="D356" i="11"/>
  <c r="F356" i="11" s="1"/>
  <c r="D162" i="11"/>
  <c r="F162" i="11" s="1"/>
  <c r="D375" i="11"/>
  <c r="F375" i="11" s="1"/>
  <c r="D312" i="11"/>
  <c r="F312" i="11" s="1"/>
  <c r="D440" i="11"/>
  <c r="F440" i="11" s="1"/>
  <c r="D623" i="11"/>
  <c r="F623" i="11" s="1"/>
  <c r="D822" i="11"/>
  <c r="F822" i="11" s="1"/>
  <c r="D685" i="11"/>
  <c r="F685" i="11" s="1"/>
  <c r="D813" i="11"/>
  <c r="F813" i="11" s="1"/>
  <c r="D28" i="11"/>
  <c r="F28" i="11" s="1"/>
  <c r="D664" i="11"/>
  <c r="F664" i="11" s="1"/>
  <c r="D826" i="11"/>
  <c r="F826" i="11" s="1"/>
  <c r="D817" i="11"/>
  <c r="F817" i="11" s="1"/>
  <c r="D116" i="11"/>
  <c r="F116" i="11" s="1"/>
  <c r="D15" i="11"/>
  <c r="F15" i="11" s="1"/>
  <c r="D143" i="11"/>
  <c r="F143" i="11" s="1"/>
  <c r="D225" i="11"/>
  <c r="F225" i="11" s="1"/>
  <c r="D53" i="11"/>
  <c r="F53" i="11" s="1"/>
  <c r="D180" i="11"/>
  <c r="F180" i="11" s="1"/>
  <c r="D244" i="11"/>
  <c r="F244" i="11" s="1"/>
  <c r="D309" i="11"/>
  <c r="F309" i="11" s="1"/>
  <c r="D482" i="11"/>
  <c r="F482" i="11" s="1"/>
  <c r="D673" i="11"/>
  <c r="F673" i="11" s="1"/>
  <c r="D16" i="11"/>
  <c r="F16" i="11" s="1"/>
  <c r="D144" i="11"/>
  <c r="F144" i="11" s="1"/>
  <c r="D71" i="11"/>
  <c r="F71" i="11" s="1"/>
  <c r="D189" i="11"/>
  <c r="F189" i="11" s="1"/>
  <c r="D253" i="11"/>
  <c r="F253" i="11" s="1"/>
  <c r="D109" i="11"/>
  <c r="F109" i="11" s="1"/>
  <c r="D208" i="11"/>
  <c r="F208" i="11" s="1"/>
  <c r="D273" i="11"/>
  <c r="F273" i="11" s="1"/>
  <c r="D337" i="11"/>
  <c r="F337" i="11" s="1"/>
  <c r="D458" i="11"/>
  <c r="F458" i="11" s="1"/>
  <c r="D394" i="11"/>
  <c r="F394" i="11" s="1"/>
  <c r="D330" i="11"/>
  <c r="F330" i="11" s="1"/>
  <c r="D286" i="11"/>
  <c r="F286" i="11" s="1"/>
  <c r="D485" i="11"/>
  <c r="F485" i="11" s="1"/>
  <c r="D453" i="11"/>
  <c r="F453" i="11" s="1"/>
  <c r="D421" i="11"/>
  <c r="F421" i="11" s="1"/>
  <c r="D389" i="11"/>
  <c r="F389" i="11" s="1"/>
  <c r="D357" i="11"/>
  <c r="F357" i="11" s="1"/>
  <c r="D295" i="11"/>
  <c r="F295" i="11" s="1"/>
  <c r="D230" i="11"/>
  <c r="F230" i="11" s="1"/>
  <c r="D153" i="11"/>
  <c r="F153" i="11" s="1"/>
  <c r="D25" i="11"/>
  <c r="F25" i="11" s="1"/>
  <c r="D211" i="11"/>
  <c r="F211" i="11" s="1"/>
  <c r="D115" i="11"/>
  <c r="F115" i="11" s="1"/>
  <c r="D166" i="11"/>
  <c r="F166" i="11" s="1"/>
  <c r="D100" i="11"/>
  <c r="F100" i="11" s="1"/>
  <c r="D729" i="11"/>
  <c r="F729" i="11" s="1"/>
  <c r="D712" i="11"/>
  <c r="F712" i="11" s="1"/>
  <c r="D590" i="11"/>
  <c r="F590" i="11" s="1"/>
  <c r="D622" i="11"/>
  <c r="F622" i="11" s="1"/>
  <c r="D470" i="11"/>
  <c r="F470" i="11" s="1"/>
  <c r="D406" i="11"/>
  <c r="F406" i="11" s="1"/>
  <c r="D342" i="11"/>
  <c r="F342" i="11" s="1"/>
  <c r="D509" i="11"/>
  <c r="F509" i="11" s="1"/>
  <c r="D541" i="11"/>
  <c r="F541" i="11" s="1"/>
  <c r="D573" i="11"/>
  <c r="F573" i="11" s="1"/>
  <c r="D178" i="11"/>
  <c r="F178" i="11" s="1"/>
  <c r="D129" i="11"/>
  <c r="F129" i="11" s="1"/>
  <c r="D841" i="11"/>
  <c r="F841" i="11" s="1"/>
  <c r="D275" i="11"/>
  <c r="F275" i="11" s="1"/>
  <c r="D484" i="11"/>
  <c r="F484" i="11" s="1"/>
  <c r="D480" i="11"/>
  <c r="F480" i="11" s="1"/>
  <c r="D367" i="11"/>
  <c r="F367" i="11" s="1"/>
  <c r="D786" i="11"/>
  <c r="F786" i="11" s="1"/>
  <c r="D194" i="11"/>
  <c r="F194" i="11" s="1"/>
  <c r="D359" i="11"/>
  <c r="F359" i="11" s="1"/>
  <c r="D368" i="11"/>
  <c r="F368" i="11" s="1"/>
  <c r="D543" i="11"/>
  <c r="F543" i="11" s="1"/>
  <c r="D814" i="11"/>
  <c r="F814" i="11" s="1"/>
  <c r="D741" i="11"/>
  <c r="F741" i="11" s="1"/>
  <c r="D901" i="11"/>
  <c r="F901" i="11" s="1"/>
  <c r="D284" i="11"/>
  <c r="F284" i="11" s="1"/>
  <c r="D882" i="11"/>
  <c r="F882" i="11" s="1"/>
  <c r="D439" i="11"/>
  <c r="F439" i="11" s="1"/>
  <c r="D344" i="11"/>
  <c r="F344" i="11" s="1"/>
  <c r="D588" i="11"/>
  <c r="F588" i="11" s="1"/>
  <c r="D688" i="11"/>
  <c r="F688" i="11" s="1"/>
  <c r="D854" i="11"/>
  <c r="F854" i="11" s="1"/>
  <c r="D717" i="11"/>
  <c r="F717" i="11" s="1"/>
  <c r="D845" i="11"/>
  <c r="F845" i="11" s="1"/>
  <c r="D60" i="11"/>
  <c r="F60" i="11" s="1"/>
  <c r="D778" i="11"/>
  <c r="F778" i="11" s="1"/>
  <c r="D890" i="11"/>
  <c r="F890" i="11" s="1"/>
  <c r="D881" i="11"/>
  <c r="F881" i="11" s="1"/>
  <c r="D132" i="11"/>
  <c r="F132" i="11" s="1"/>
  <c r="D47" i="11"/>
  <c r="F47" i="11" s="1"/>
  <c r="D175" i="11"/>
  <c r="F175" i="11" s="1"/>
  <c r="D241" i="11"/>
  <c r="F241" i="11" s="1"/>
  <c r="D85" i="11"/>
  <c r="F85" i="11" s="1"/>
  <c r="D196" i="11"/>
  <c r="F196" i="11" s="1"/>
  <c r="D260" i="11"/>
  <c r="F260" i="11" s="1"/>
  <c r="D325" i="11"/>
  <c r="F325" i="11" s="1"/>
  <c r="D567" i="11"/>
  <c r="F567" i="11" s="1"/>
  <c r="D737" i="11"/>
  <c r="F737" i="11" s="1"/>
  <c r="D80" i="11"/>
  <c r="F80" i="11" s="1"/>
  <c r="D160" i="11"/>
  <c r="F160" i="11" s="1"/>
  <c r="D103" i="11"/>
  <c r="F103" i="11" s="1"/>
  <c r="D205" i="11"/>
  <c r="F205" i="11" s="1"/>
  <c r="D13" i="11"/>
  <c r="F13" i="11" s="1"/>
  <c r="D141" i="11"/>
  <c r="F141" i="11" s="1"/>
  <c r="D224" i="11"/>
  <c r="F224" i="11" s="1"/>
  <c r="D289" i="11"/>
  <c r="F289" i="11" s="1"/>
  <c r="D353" i="11"/>
  <c r="F353" i="11" s="1"/>
  <c r="D442" i="11"/>
  <c r="F442" i="11" s="1"/>
  <c r="D378" i="11"/>
  <c r="F378" i="11" s="1"/>
  <c r="D314" i="11"/>
  <c r="F314" i="11" s="1"/>
  <c r="D278" i="11"/>
  <c r="F278" i="11" s="1"/>
  <c r="D477" i="11"/>
  <c r="F477" i="11" s="1"/>
  <c r="D445" i="11"/>
  <c r="F445" i="11" s="1"/>
  <c r="D413" i="11"/>
  <c r="F413" i="11" s="1"/>
  <c r="D381" i="11"/>
  <c r="F381" i="11" s="1"/>
  <c r="D343" i="11"/>
  <c r="F343" i="11" s="1"/>
  <c r="D279" i="11"/>
  <c r="F279" i="11" s="1"/>
  <c r="D214" i="11"/>
  <c r="F214" i="11" s="1"/>
  <c r="D121" i="11"/>
  <c r="F121" i="11" s="1"/>
  <c r="D259" i="11"/>
  <c r="F259" i="11" s="1"/>
  <c r="D195" i="11"/>
  <c r="F195" i="11" s="1"/>
  <c r="D83" i="11"/>
  <c r="F83" i="11" s="1"/>
  <c r="D150" i="11"/>
  <c r="F150" i="11" s="1"/>
  <c r="D40" i="11"/>
  <c r="F40" i="11" s="1"/>
  <c r="D665" i="11"/>
  <c r="F665" i="11" s="1"/>
  <c r="D583" i="11"/>
  <c r="F583" i="11" s="1"/>
  <c r="D598" i="11"/>
  <c r="F598" i="11" s="1"/>
  <c r="D630" i="11"/>
  <c r="F630" i="11" s="1"/>
  <c r="D454" i="11"/>
  <c r="F454" i="11" s="1"/>
  <c r="D390" i="11"/>
  <c r="F390" i="11" s="1"/>
  <c r="D326" i="11"/>
  <c r="F326" i="11" s="1"/>
  <c r="D517" i="11"/>
  <c r="F517" i="11" s="1"/>
  <c r="D549" i="11"/>
  <c r="F549" i="11" s="1"/>
  <c r="D581" i="11"/>
  <c r="F581" i="11" s="1"/>
  <c r="D459" i="11"/>
  <c r="F459" i="11" s="1"/>
  <c r="D263" i="11"/>
  <c r="F263" i="11" s="1"/>
  <c r="D130" i="11"/>
  <c r="F130" i="11" s="1"/>
  <c r="D339" i="11"/>
  <c r="F339" i="11" s="1"/>
  <c r="D468" i="11"/>
  <c r="F468" i="11" s="1"/>
  <c r="D428" i="11"/>
  <c r="F428" i="11" s="1"/>
  <c r="D388" i="11"/>
  <c r="F388" i="11" s="1"/>
  <c r="D431" i="11"/>
  <c r="F431" i="11" s="1"/>
  <c r="D745" i="11"/>
  <c r="F745" i="11" s="1"/>
  <c r="D447" i="11"/>
  <c r="F447" i="11" s="1"/>
  <c r="D154" i="11"/>
  <c r="F154" i="11" s="1"/>
  <c r="D191" i="11"/>
  <c r="F191" i="11" s="1"/>
  <c r="D451" i="11"/>
  <c r="F451" i="11" s="1"/>
  <c r="D404" i="11"/>
  <c r="F404" i="11" s="1"/>
  <c r="D396" i="11"/>
  <c r="F396" i="11" s="1"/>
  <c r="D114" i="11"/>
  <c r="F114" i="11" s="1"/>
  <c r="D33" i="11"/>
  <c r="F33" i="11" s="1"/>
  <c r="D467" i="11"/>
  <c r="F467" i="11" s="1"/>
  <c r="D215" i="11"/>
  <c r="F215" i="11" s="1"/>
  <c r="D644" i="11"/>
  <c r="F644" i="11" s="1"/>
  <c r="D487" i="11"/>
  <c r="F487" i="11" s="1"/>
  <c r="D416" i="11"/>
  <c r="F416" i="11" s="1"/>
  <c r="D672" i="11"/>
  <c r="F672" i="11" s="1"/>
  <c r="D894" i="11"/>
  <c r="F894" i="11" s="1"/>
  <c r="D789" i="11"/>
  <c r="F789" i="11" s="1"/>
  <c r="D36" i="11"/>
  <c r="F36" i="11" s="1"/>
  <c r="D307" i="11"/>
  <c r="F307" i="11" s="1"/>
  <c r="D97" i="11"/>
  <c r="F97" i="11" s="1"/>
  <c r="D495" i="11"/>
  <c r="F495" i="11" s="1"/>
  <c r="D392" i="11"/>
  <c r="F392" i="11" s="1"/>
  <c r="D527" i="11"/>
  <c r="F527" i="11" s="1"/>
  <c r="D774" i="11"/>
  <c r="F774" i="11" s="1"/>
  <c r="D902" i="11"/>
  <c r="F902" i="11" s="1"/>
  <c r="D765" i="11"/>
  <c r="F765" i="11" s="1"/>
  <c r="D893" i="11"/>
  <c r="F893" i="11" s="1"/>
  <c r="D628" i="11"/>
  <c r="F628" i="11" s="1"/>
  <c r="D503" i="11"/>
  <c r="F503" i="11" s="1"/>
  <c r="D721" i="11"/>
  <c r="F721" i="11" s="1"/>
  <c r="D64" i="11"/>
  <c r="F64" i="11" s="1"/>
  <c r="D156" i="11"/>
  <c r="F156" i="11" s="1"/>
  <c r="D95" i="11"/>
  <c r="F95" i="11" s="1"/>
  <c r="D201" i="11"/>
  <c r="F201" i="11" s="1"/>
  <c r="D265" i="11"/>
  <c r="F265" i="11" s="1"/>
  <c r="D133" i="11"/>
  <c r="F133" i="11" s="1"/>
  <c r="D220" i="11"/>
  <c r="F220" i="11" s="1"/>
  <c r="D285" i="11"/>
  <c r="F285" i="11" s="1"/>
  <c r="D349" i="11"/>
  <c r="F349" i="11" s="1"/>
  <c r="D842" i="11"/>
  <c r="F842" i="11" s="1"/>
  <c r="D833" i="11"/>
  <c r="F833" i="11" s="1"/>
  <c r="D120" i="11"/>
  <c r="F120" i="11" s="1"/>
  <c r="D23" i="11"/>
  <c r="F23" i="11" s="1"/>
  <c r="D151" i="11"/>
  <c r="F151" i="11" s="1"/>
  <c r="D229" i="11"/>
  <c r="F229" i="11" s="1"/>
  <c r="D61" i="11"/>
  <c r="F61" i="11" s="1"/>
  <c r="D184" i="11"/>
  <c r="F184" i="11" s="1"/>
  <c r="D248" i="11"/>
  <c r="F248" i="11" s="1"/>
  <c r="D313" i="11"/>
  <c r="F313" i="11" s="1"/>
  <c r="D478" i="11"/>
  <c r="F478" i="11" s="1"/>
  <c r="D418" i="11"/>
  <c r="F418" i="11" s="1"/>
  <c r="D354" i="11"/>
  <c r="F354" i="11" s="1"/>
  <c r="D298" i="11"/>
  <c r="F298" i="11" s="1"/>
  <c r="D497" i="11"/>
  <c r="F497" i="11" s="1"/>
  <c r="D465" i="11"/>
  <c r="F465" i="11" s="1"/>
  <c r="D433" i="11"/>
  <c r="F433" i="11" s="1"/>
  <c r="D401" i="11"/>
  <c r="F401" i="11" s="1"/>
  <c r="D369" i="11"/>
  <c r="F369" i="11" s="1"/>
  <c r="D319" i="11"/>
  <c r="F319" i="11" s="1"/>
  <c r="D254" i="11"/>
  <c r="F254" i="11" s="1"/>
  <c r="D190" i="11"/>
  <c r="F190" i="11" s="1"/>
  <c r="D73" i="11"/>
  <c r="F73" i="11" s="1"/>
  <c r="D235" i="11"/>
  <c r="F235" i="11" s="1"/>
  <c r="D163" i="11"/>
  <c r="F163" i="11" s="1"/>
  <c r="D35" i="11"/>
  <c r="F35" i="11" s="1"/>
  <c r="D126" i="11"/>
  <c r="F126" i="11" s="1"/>
  <c r="D825" i="11"/>
  <c r="F825" i="11" s="1"/>
  <c r="D834" i="11"/>
  <c r="F834" i="11" s="1"/>
  <c r="D500" i="11"/>
  <c r="F500" i="11" s="1"/>
  <c r="D610" i="11"/>
  <c r="F610" i="11" s="1"/>
  <c r="D642" i="11"/>
  <c r="F642" i="11" s="1"/>
  <c r="D430" i="11"/>
  <c r="F430" i="11" s="1"/>
  <c r="D366" i="11"/>
  <c r="F366" i="11" s="1"/>
  <c r="D654" i="11"/>
  <c r="F654" i="11" s="1"/>
  <c r="D529" i="11"/>
  <c r="F529" i="11" s="1"/>
  <c r="D561" i="11"/>
  <c r="F561" i="11" s="1"/>
  <c r="D593" i="11"/>
  <c r="F593" i="11" s="1"/>
  <c r="D234" i="11"/>
  <c r="F234" i="11" s="1"/>
  <c r="D415" i="11"/>
  <c r="F415" i="11" s="1"/>
  <c r="D56" i="11"/>
  <c r="F56" i="11" s="1"/>
  <c r="D107" i="11"/>
  <c r="F107" i="11" s="1"/>
  <c r="D371" i="11"/>
  <c r="F371" i="11" s="1"/>
  <c r="D483" i="11"/>
  <c r="F483" i="11" s="1"/>
  <c r="D380" i="11"/>
  <c r="F380" i="11" s="1"/>
  <c r="D11" i="11"/>
  <c r="F11" i="11" s="1"/>
  <c r="D323" i="11"/>
  <c r="F323" i="11" s="1"/>
  <c r="D551" i="11"/>
  <c r="F551" i="11" s="1"/>
  <c r="D59" i="11"/>
  <c r="F59" i="11" s="1"/>
  <c r="D272" i="11"/>
  <c r="F272" i="11" s="1"/>
  <c r="D432" i="11"/>
  <c r="F432" i="11" s="1"/>
  <c r="D736" i="11"/>
  <c r="F736" i="11" s="1"/>
  <c r="D910" i="11"/>
  <c r="F910" i="11" s="1"/>
  <c r="D805" i="11"/>
  <c r="F805" i="11" s="1"/>
  <c r="D52" i="11"/>
  <c r="F52" i="11" s="1"/>
  <c r="D210" i="11"/>
  <c r="F210" i="11" s="1"/>
  <c r="D266" i="11"/>
  <c r="F266" i="11" s="1"/>
  <c r="D280" i="11"/>
  <c r="F280" i="11" s="1"/>
  <c r="D408" i="11"/>
  <c r="F408" i="11" s="1"/>
  <c r="D559" i="11"/>
  <c r="F559" i="11" s="1"/>
  <c r="D790" i="11"/>
  <c r="F790" i="11" s="1"/>
  <c r="D918" i="11"/>
  <c r="F918" i="11" s="1"/>
  <c r="D781" i="11"/>
  <c r="F781" i="11" s="1"/>
  <c r="D909" i="11"/>
  <c r="F909" i="11" s="1"/>
  <c r="D535" i="11"/>
  <c r="F535" i="11" s="1"/>
  <c r="D631" i="11"/>
  <c r="F631" i="11" s="1"/>
  <c r="D753" i="11"/>
  <c r="F753" i="11" s="1"/>
  <c r="D96" i="11"/>
  <c r="F96" i="11" s="1"/>
  <c r="D164" i="11"/>
  <c r="F164" i="11" s="1"/>
  <c r="D111" i="11"/>
  <c r="F111" i="11" s="1"/>
  <c r="D209" i="11"/>
  <c r="F209" i="11" s="1"/>
  <c r="D21" i="11"/>
  <c r="F21" i="11" s="1"/>
  <c r="D149" i="11"/>
  <c r="F149" i="11" s="1"/>
  <c r="D228" i="11"/>
  <c r="F228" i="11" s="1"/>
  <c r="D293" i="11"/>
  <c r="F293" i="11" s="1"/>
  <c r="D498" i="11"/>
  <c r="F498" i="11" s="1"/>
  <c r="D874" i="11"/>
  <c r="F874" i="11" s="1"/>
  <c r="D865" i="11"/>
  <c r="F865" i="11" s="1"/>
  <c r="D128" i="11"/>
  <c r="F128" i="11" s="1"/>
  <c r="D39" i="11"/>
  <c r="F39" i="11" s="1"/>
  <c r="D167" i="11"/>
  <c r="F167" i="11" s="1"/>
  <c r="D237" i="11"/>
  <c r="F237" i="11" s="1"/>
  <c r="D77" i="11"/>
  <c r="F77" i="11" s="1"/>
  <c r="D192" i="11"/>
  <c r="F192" i="11" s="1"/>
  <c r="D256" i="11"/>
  <c r="F256" i="11" s="1"/>
  <c r="D321" i="11"/>
  <c r="F321" i="11" s="1"/>
  <c r="D474" i="11"/>
  <c r="F474" i="11" s="1"/>
  <c r="D410" i="11"/>
  <c r="F410" i="11" s="1"/>
  <c r="D346" i="11"/>
  <c r="F346" i="11" s="1"/>
  <c r="D294" i="11"/>
  <c r="F294" i="11" s="1"/>
  <c r="D493" i="11"/>
  <c r="F493" i="11" s="1"/>
  <c r="D461" i="11"/>
  <c r="F461" i="11" s="1"/>
  <c r="D429" i="11"/>
  <c r="F429" i="11" s="1"/>
  <c r="D397" i="11"/>
  <c r="F397" i="11" s="1"/>
  <c r="D365" i="11"/>
  <c r="F365" i="11" s="1"/>
  <c r="D311" i="11"/>
  <c r="F311" i="11" s="1"/>
  <c r="D246" i="11"/>
  <c r="F246" i="11" s="1"/>
  <c r="D182" i="11"/>
  <c r="F182" i="11" s="1"/>
  <c r="D57" i="11"/>
  <c r="F57" i="11" s="1"/>
  <c r="D227" i="11"/>
  <c r="F227" i="11" s="1"/>
  <c r="D147" i="11"/>
  <c r="F147" i="11" s="1"/>
  <c r="D19" i="11"/>
  <c r="F19" i="11" s="1"/>
  <c r="D118" i="11"/>
  <c r="F118" i="11" s="1"/>
  <c r="D793" i="11"/>
  <c r="F793" i="11" s="1"/>
  <c r="D802" i="11"/>
  <c r="F802" i="11" s="1"/>
  <c r="D576" i="11"/>
  <c r="F576" i="11" s="1"/>
  <c r="D614" i="11"/>
  <c r="F614" i="11" s="1"/>
  <c r="D646" i="11"/>
  <c r="F646" i="11" s="1"/>
  <c r="D422" i="11"/>
  <c r="F422" i="11" s="1"/>
  <c r="D358" i="11"/>
  <c r="F358" i="11" s="1"/>
  <c r="D501" i="11"/>
  <c r="F501" i="11" s="1"/>
  <c r="D533" i="11"/>
  <c r="F533" i="11" s="1"/>
  <c r="D565" i="11"/>
  <c r="F565" i="11" s="1"/>
  <c r="D809" i="11"/>
  <c r="F809" i="11" s="1"/>
  <c r="D436" i="11"/>
  <c r="F436" i="11" s="1"/>
  <c r="D250" i="11"/>
  <c r="F250" i="11" s="1"/>
  <c r="D170" i="11"/>
  <c r="F170" i="11" s="1"/>
  <c r="D471" i="11"/>
  <c r="F471" i="11" s="1"/>
  <c r="D607" i="11"/>
  <c r="F607" i="11" s="1"/>
  <c r="D773" i="11"/>
  <c r="F773" i="11" s="1"/>
  <c r="D403" i="11"/>
  <c r="F403" i="11" s="1"/>
  <c r="D479" i="11"/>
  <c r="F479" i="11" s="1"/>
  <c r="D652" i="11"/>
  <c r="F652" i="11" s="1"/>
  <c r="D886" i="11"/>
  <c r="F886" i="11" s="1"/>
  <c r="D877" i="11"/>
  <c r="F877" i="11" s="1"/>
  <c r="D84" i="11"/>
  <c r="F84" i="11" s="1"/>
  <c r="D32" i="11"/>
  <c r="F32" i="11" s="1"/>
  <c r="D79" i="11"/>
  <c r="F79" i="11" s="1"/>
  <c r="D257" i="11"/>
  <c r="F257" i="11" s="1"/>
  <c r="D212" i="11"/>
  <c r="F212" i="11" s="1"/>
  <c r="D341" i="11"/>
  <c r="F341" i="11" s="1"/>
  <c r="D801" i="11"/>
  <c r="F801" i="11" s="1"/>
  <c r="D176" i="11"/>
  <c r="F176" i="11" s="1"/>
  <c r="D221" i="11"/>
  <c r="F221" i="11" s="1"/>
  <c r="D173" i="11"/>
  <c r="F173" i="11" s="1"/>
  <c r="D305" i="11"/>
  <c r="F305" i="11" s="1"/>
  <c r="D426" i="11"/>
  <c r="F426" i="11" s="1"/>
  <c r="D302" i="11"/>
  <c r="F302" i="11" s="1"/>
  <c r="D469" i="11"/>
  <c r="F469" i="11" s="1"/>
  <c r="D405" i="11"/>
  <c r="F405" i="11" s="1"/>
  <c r="D327" i="11"/>
  <c r="F327" i="11" s="1"/>
  <c r="D198" i="11"/>
  <c r="F198" i="11" s="1"/>
  <c r="D243" i="11"/>
  <c r="F243" i="11" s="1"/>
  <c r="D51" i="11"/>
  <c r="F51" i="11" s="1"/>
  <c r="D857" i="11"/>
  <c r="F857" i="11" s="1"/>
  <c r="D612" i="11"/>
  <c r="F612" i="11" s="1"/>
  <c r="D638" i="11"/>
  <c r="F638" i="11" s="1"/>
  <c r="D374" i="11"/>
  <c r="F374" i="11" s="1"/>
  <c r="D525" i="11"/>
  <c r="F525" i="11" s="1"/>
  <c r="D589" i="11"/>
  <c r="F589" i="11" s="1"/>
  <c r="D625" i="11"/>
  <c r="F625" i="11" s="1"/>
  <c r="D658" i="11"/>
  <c r="F658" i="11" s="1"/>
  <c r="D690" i="11"/>
  <c r="F690" i="11" s="1"/>
  <c r="D714" i="11"/>
  <c r="F714" i="11" s="1"/>
  <c r="D758" i="11"/>
  <c r="F758" i="11" s="1"/>
  <c r="D608" i="11"/>
  <c r="F608" i="11" s="1"/>
  <c r="D539" i="11"/>
  <c r="F539" i="11" s="1"/>
  <c r="D579" i="11"/>
  <c r="F579" i="11" s="1"/>
  <c r="D668" i="11"/>
  <c r="F668" i="11" s="1"/>
  <c r="D708" i="11"/>
  <c r="F708" i="11" s="1"/>
  <c r="D780" i="11"/>
  <c r="F780" i="11" s="1"/>
  <c r="D800" i="11"/>
  <c r="F800" i="11" s="1"/>
  <c r="D844" i="11"/>
  <c r="F844" i="11" s="1"/>
  <c r="D864" i="11"/>
  <c r="F864" i="11" s="1"/>
  <c r="D908" i="11"/>
  <c r="F908" i="11" s="1"/>
  <c r="D663" i="11"/>
  <c r="F663" i="11" s="1"/>
  <c r="D707" i="11"/>
  <c r="F707" i="11" s="1"/>
  <c r="D727" i="11"/>
  <c r="F727" i="11" s="1"/>
  <c r="D803" i="11"/>
  <c r="F803" i="11" s="1"/>
  <c r="D843" i="11"/>
  <c r="F843" i="11" s="1"/>
  <c r="D26" i="11"/>
  <c r="F26" i="11" s="1"/>
  <c r="D66" i="11"/>
  <c r="F66" i="11" s="1"/>
  <c r="D550" i="11"/>
  <c r="F550" i="11" s="1"/>
  <c r="D548" i="11"/>
  <c r="F548" i="11" s="1"/>
  <c r="D759" i="11"/>
  <c r="F759" i="11" s="1"/>
  <c r="D799" i="11"/>
  <c r="F799" i="11" s="1"/>
  <c r="D887" i="11"/>
  <c r="F887" i="11" s="1"/>
  <c r="D22" i="11"/>
  <c r="F22" i="11" s="1"/>
  <c r="D562" i="11"/>
  <c r="F562" i="11" s="1"/>
  <c r="D558" i="11"/>
  <c r="F558" i="11" s="1"/>
  <c r="D528" i="11"/>
  <c r="F528" i="11" s="1"/>
  <c r="D615" i="11"/>
  <c r="F615" i="11" s="1"/>
  <c r="D300" i="11"/>
  <c r="F300" i="11" s="1"/>
  <c r="D363" i="11"/>
  <c r="F363" i="11" s="1"/>
  <c r="D420" i="11"/>
  <c r="F420" i="11" s="1"/>
  <c r="D288" i="11"/>
  <c r="F288" i="11" s="1"/>
  <c r="D766" i="11"/>
  <c r="F766" i="11" s="1"/>
  <c r="D837" i="11"/>
  <c r="F837" i="11" s="1"/>
  <c r="D207" i="11"/>
  <c r="F207" i="11" s="1"/>
  <c r="D296" i="11"/>
  <c r="F296" i="11" s="1"/>
  <c r="D591" i="11"/>
  <c r="F591" i="11" s="1"/>
  <c r="D669" i="11"/>
  <c r="F669" i="11" s="1"/>
  <c r="D12" i="11"/>
  <c r="F12" i="11" s="1"/>
  <c r="D760" i="11"/>
  <c r="F760" i="11" s="1"/>
  <c r="D108" i="11"/>
  <c r="F108" i="11" s="1"/>
  <c r="D127" i="11"/>
  <c r="F127" i="11" s="1"/>
  <c r="D37" i="11"/>
  <c r="F37" i="11" s="1"/>
  <c r="D236" i="11"/>
  <c r="F236" i="11" s="1"/>
  <c r="D490" i="11"/>
  <c r="F490" i="11" s="1"/>
  <c r="D897" i="11"/>
  <c r="F897" i="11" s="1"/>
  <c r="D55" i="11"/>
  <c r="F55" i="11" s="1"/>
  <c r="D245" i="11"/>
  <c r="F245" i="11" s="1"/>
  <c r="D200" i="11"/>
  <c r="F200" i="11" s="1"/>
  <c r="D329" i="11"/>
  <c r="F329" i="11" s="1"/>
  <c r="D402" i="11"/>
  <c r="F402" i="11" s="1"/>
  <c r="D290" i="11"/>
  <c r="F290" i="11" s="1"/>
  <c r="D457" i="11"/>
  <c r="F457" i="11" s="1"/>
  <c r="D393" i="11"/>
  <c r="F393" i="11" s="1"/>
  <c r="D303" i="11"/>
  <c r="F303" i="11" s="1"/>
  <c r="D169" i="11"/>
  <c r="F169" i="11" s="1"/>
  <c r="D219" i="11"/>
  <c r="F219" i="11" s="1"/>
  <c r="D174" i="11"/>
  <c r="F174" i="11" s="1"/>
  <c r="D761" i="11"/>
  <c r="F761" i="11" s="1"/>
  <c r="D584" i="11"/>
  <c r="F584" i="11" s="1"/>
  <c r="D650" i="11"/>
  <c r="F650" i="11" s="1"/>
  <c r="D350" i="11"/>
  <c r="F350" i="11" s="1"/>
  <c r="D537" i="11"/>
  <c r="F537" i="11" s="1"/>
  <c r="D597" i="11"/>
  <c r="F597" i="11" s="1"/>
  <c r="D629" i="11"/>
  <c r="F629" i="11" s="1"/>
  <c r="D662" i="11"/>
  <c r="F662" i="11" s="1"/>
  <c r="D694" i="11"/>
  <c r="F694" i="11" s="1"/>
  <c r="D718" i="11"/>
  <c r="F718" i="11" s="1"/>
  <c r="D738" i="11"/>
  <c r="F738" i="11" s="1"/>
  <c r="D616" i="11"/>
  <c r="F616" i="11" s="1"/>
  <c r="D499" i="11"/>
  <c r="F499" i="11" s="1"/>
  <c r="D587" i="11"/>
  <c r="F587" i="11" s="1"/>
  <c r="D627" i="11"/>
  <c r="F627" i="11" s="1"/>
  <c r="D716" i="11"/>
  <c r="F716" i="11" s="1"/>
  <c r="D756" i="11"/>
  <c r="F756" i="11" s="1"/>
  <c r="D804" i="11"/>
  <c r="F804" i="11" s="1"/>
  <c r="D824" i="11"/>
  <c r="F824" i="11" s="1"/>
  <c r="D868" i="11"/>
  <c r="F868" i="11" s="1"/>
  <c r="D888" i="11"/>
  <c r="F888" i="11" s="1"/>
  <c r="D123" i="11"/>
  <c r="F123" i="11" s="1"/>
  <c r="D75" i="11"/>
  <c r="F75" i="11" s="1"/>
  <c r="D488" i="11"/>
  <c r="F488" i="11" s="1"/>
  <c r="D145" i="11"/>
  <c r="F145" i="11" s="1"/>
  <c r="D336" i="11"/>
  <c r="F336" i="11" s="1"/>
  <c r="D798" i="11"/>
  <c r="F798" i="11" s="1"/>
  <c r="D885" i="11"/>
  <c r="F885" i="11" s="1"/>
  <c r="D777" i="11"/>
  <c r="F777" i="11" s="1"/>
  <c r="D328" i="11"/>
  <c r="F328" i="11" s="1"/>
  <c r="D656" i="11"/>
  <c r="F656" i="11" s="1"/>
  <c r="D701" i="11"/>
  <c r="F701" i="11" s="1"/>
  <c r="D44" i="11"/>
  <c r="F44" i="11" s="1"/>
  <c r="D858" i="11"/>
  <c r="F858" i="11" s="1"/>
  <c r="D124" i="11"/>
  <c r="F124" i="11" s="1"/>
  <c r="D159" i="11"/>
  <c r="F159" i="11" s="1"/>
  <c r="D69" i="11"/>
  <c r="F69" i="11" s="1"/>
  <c r="D252" i="11"/>
  <c r="F252" i="11" s="1"/>
  <c r="D596" i="11"/>
  <c r="F596" i="11" s="1"/>
  <c r="D48" i="11"/>
  <c r="F48" i="11" s="1"/>
  <c r="D87" i="11"/>
  <c r="F87" i="11" s="1"/>
  <c r="D261" i="11"/>
  <c r="F261" i="11" s="1"/>
  <c r="D216" i="11"/>
  <c r="F216" i="11" s="1"/>
  <c r="D345" i="11"/>
  <c r="F345" i="11" s="1"/>
  <c r="D386" i="11"/>
  <c r="F386" i="11" s="1"/>
  <c r="D282" i="11"/>
  <c r="F282" i="11" s="1"/>
  <c r="D449" i="11"/>
  <c r="F449" i="11" s="1"/>
  <c r="D385" i="11"/>
  <c r="F385" i="11" s="1"/>
  <c r="D287" i="11"/>
  <c r="F287" i="11" s="1"/>
  <c r="D137" i="11"/>
  <c r="F137" i="11" s="1"/>
  <c r="D203" i="11"/>
  <c r="F203" i="11" s="1"/>
  <c r="D158" i="11"/>
  <c r="F158" i="11" s="1"/>
  <c r="D697" i="11"/>
  <c r="F697" i="11" s="1"/>
  <c r="D594" i="11"/>
  <c r="F594" i="11" s="1"/>
  <c r="D462" i="11"/>
  <c r="F462" i="11" s="1"/>
  <c r="D334" i="11"/>
  <c r="F334" i="11" s="1"/>
  <c r="D545" i="11"/>
  <c r="F545" i="11" s="1"/>
  <c r="D601" i="11"/>
  <c r="F601" i="11" s="1"/>
  <c r="D633" i="11"/>
  <c r="F633" i="11" s="1"/>
  <c r="D666" i="11"/>
  <c r="F666" i="11" s="1"/>
  <c r="D698" i="11"/>
  <c r="F698" i="11" s="1"/>
  <c r="D742" i="11"/>
  <c r="F742" i="11" s="1"/>
  <c r="D762" i="11"/>
  <c r="F762" i="11" s="1"/>
  <c r="D507" i="11"/>
  <c r="F507" i="11" s="1"/>
  <c r="D547" i="11"/>
  <c r="F547" i="11" s="1"/>
  <c r="D635" i="11"/>
  <c r="F635" i="11" s="1"/>
  <c r="D676" i="11"/>
  <c r="F676" i="11" s="1"/>
  <c r="D764" i="11"/>
  <c r="F764" i="11" s="1"/>
  <c r="D784" i="11"/>
  <c r="F784" i="11" s="1"/>
  <c r="D828" i="11"/>
  <c r="F828" i="11" s="1"/>
  <c r="D848" i="11"/>
  <c r="F848" i="11" s="1"/>
  <c r="D892" i="11"/>
  <c r="F892" i="11" s="1"/>
  <c r="D912" i="11"/>
  <c r="F912" i="11" s="1"/>
  <c r="D691" i="11"/>
  <c r="F691" i="11" s="1"/>
  <c r="D711" i="11"/>
  <c r="F711" i="11" s="1"/>
  <c r="D771" i="11"/>
  <c r="F771" i="11" s="1"/>
  <c r="D811" i="11"/>
  <c r="F811" i="11" s="1"/>
  <c r="D899" i="11"/>
  <c r="F899" i="11" s="1"/>
  <c r="D34" i="11"/>
  <c r="F34" i="11" s="1"/>
  <c r="D546" i="11"/>
  <c r="F546" i="11" s="1"/>
  <c r="D522" i="11"/>
  <c r="F522" i="11" s="1"/>
  <c r="D516" i="11"/>
  <c r="F516" i="11" s="1"/>
  <c r="D767" i="11"/>
  <c r="F767" i="11" s="1"/>
  <c r="D855" i="11"/>
  <c r="F855" i="11" s="1"/>
  <c r="D895" i="11"/>
  <c r="F895" i="11" s="1"/>
  <c r="D78" i="11"/>
  <c r="F78" i="11" s="1"/>
  <c r="D530" i="11"/>
  <c r="F530" i="11" s="1"/>
  <c r="D526" i="11"/>
  <c r="F526" i="11" s="1"/>
  <c r="D744" i="11"/>
  <c r="F744" i="11" s="1"/>
  <c r="D242" i="11"/>
  <c r="F242" i="11" s="1"/>
  <c r="D412" i="11"/>
  <c r="F412" i="11" s="1"/>
  <c r="D223" i="11"/>
  <c r="F223" i="11" s="1"/>
  <c r="D384" i="11"/>
  <c r="F384" i="11" s="1"/>
  <c r="D846" i="11"/>
  <c r="F846" i="11" s="1"/>
  <c r="D917" i="11"/>
  <c r="F917" i="11" s="1"/>
  <c r="D138" i="11"/>
  <c r="F138" i="11" s="1"/>
  <c r="D360" i="11"/>
  <c r="F360" i="11" s="1"/>
  <c r="D720" i="11"/>
  <c r="F720" i="11" s="1"/>
  <c r="D733" i="11"/>
  <c r="F733" i="11" s="1"/>
  <c r="D76" i="11"/>
  <c r="F76" i="11" s="1"/>
  <c r="D657" i="11"/>
  <c r="F657" i="11" s="1"/>
  <c r="D140" i="11"/>
  <c r="F140" i="11" s="1"/>
  <c r="D185" i="11"/>
  <c r="F185" i="11" s="1"/>
  <c r="D101" i="11"/>
  <c r="F101" i="11" s="1"/>
  <c r="D269" i="11"/>
  <c r="F269" i="11" s="1"/>
  <c r="D696" i="11"/>
  <c r="F696" i="11" s="1"/>
  <c r="D104" i="11"/>
  <c r="F104" i="11" s="1"/>
  <c r="D119" i="11"/>
  <c r="F119" i="11" s="1"/>
  <c r="D29" i="11"/>
  <c r="F29" i="11" s="1"/>
  <c r="D232" i="11"/>
  <c r="F232" i="11" s="1"/>
  <c r="D494" i="11"/>
  <c r="F494" i="11" s="1"/>
  <c r="D370" i="11"/>
  <c r="F370" i="11" s="1"/>
  <c r="D274" i="11"/>
  <c r="F274" i="11" s="1"/>
  <c r="D441" i="11"/>
  <c r="F441" i="11" s="1"/>
  <c r="D377" i="11"/>
  <c r="F377" i="11" s="1"/>
  <c r="D271" i="11"/>
  <c r="F271" i="11" s="1"/>
  <c r="D105" i="11"/>
  <c r="F105" i="11" s="1"/>
  <c r="D187" i="11"/>
  <c r="F187" i="11" s="1"/>
  <c r="D142" i="11"/>
  <c r="F142" i="11" s="1"/>
  <c r="D898" i="11"/>
  <c r="F898" i="11" s="1"/>
  <c r="D602" i="11"/>
  <c r="F602" i="11" s="1"/>
  <c r="D446" i="11"/>
  <c r="F446" i="11" s="1"/>
  <c r="D318" i="11"/>
  <c r="F318" i="11" s="1"/>
  <c r="D553" i="11"/>
  <c r="F553" i="11" s="1"/>
  <c r="D605" i="11"/>
  <c r="F605" i="11" s="1"/>
  <c r="D637" i="11"/>
  <c r="F637" i="11" s="1"/>
  <c r="D670" i="11"/>
  <c r="F670" i="11" s="1"/>
  <c r="D702" i="11"/>
  <c r="F702" i="11" s="1"/>
  <c r="D722" i="11"/>
  <c r="F722" i="11" s="1"/>
  <c r="D580" i="11"/>
  <c r="F580" i="11" s="1"/>
  <c r="D624" i="11"/>
  <c r="F624" i="11" s="1"/>
  <c r="D555" i="11"/>
  <c r="F555" i="11" s="1"/>
  <c r="D595" i="11"/>
  <c r="F595" i="11" s="1"/>
  <c r="D684" i="11"/>
  <c r="F684" i="11" s="1"/>
  <c r="D724" i="11"/>
  <c r="F724" i="11" s="1"/>
  <c r="D788" i="11"/>
  <c r="F788" i="11" s="1"/>
  <c r="D808" i="11"/>
  <c r="F808" i="11" s="1"/>
  <c r="D852" i="11"/>
  <c r="F852" i="11" s="1"/>
  <c r="D872" i="11"/>
  <c r="F872" i="11" s="1"/>
  <c r="D916" i="11"/>
  <c r="F916" i="11" s="1"/>
  <c r="D671" i="11"/>
  <c r="F671" i="11" s="1"/>
  <c r="D715" i="11"/>
  <c r="F715" i="11" s="1"/>
  <c r="D735" i="11"/>
  <c r="F735" i="11" s="1"/>
  <c r="D819" i="11"/>
  <c r="F819" i="11" s="1"/>
  <c r="D492" i="11"/>
  <c r="F492" i="11" s="1"/>
  <c r="D255" i="11"/>
  <c r="F255" i="11" s="1"/>
  <c r="D364" i="11"/>
  <c r="F364" i="11" s="1"/>
  <c r="D139" i="11"/>
  <c r="F139" i="11" s="1"/>
  <c r="D400" i="11"/>
  <c r="F400" i="11" s="1"/>
  <c r="D878" i="11"/>
  <c r="F878" i="11" s="1"/>
  <c r="D20" i="11"/>
  <c r="F20" i="11" s="1"/>
  <c r="D183" i="11"/>
  <c r="F183" i="11" s="1"/>
  <c r="D376" i="11"/>
  <c r="F376" i="11" s="1"/>
  <c r="D752" i="11"/>
  <c r="F752" i="11" s="1"/>
  <c r="D749" i="11"/>
  <c r="F749" i="11" s="1"/>
  <c r="D92" i="11"/>
  <c r="F92" i="11" s="1"/>
  <c r="D689" i="11"/>
  <c r="F689" i="11" s="1"/>
  <c r="D148" i="11"/>
  <c r="F148" i="11" s="1"/>
  <c r="D193" i="11"/>
  <c r="F193" i="11" s="1"/>
  <c r="D117" i="11"/>
  <c r="F117" i="11" s="1"/>
  <c r="D277" i="11"/>
  <c r="F277" i="11" s="1"/>
  <c r="D794" i="11"/>
  <c r="F794" i="11" s="1"/>
  <c r="D112" i="11"/>
  <c r="F112" i="11" s="1"/>
  <c r="D135" i="11"/>
  <c r="F135" i="11" s="1"/>
  <c r="D45" i="11"/>
  <c r="F45" i="11" s="1"/>
  <c r="D240" i="11"/>
  <c r="F240" i="11" s="1"/>
  <c r="D486" i="11"/>
  <c r="F486" i="11" s="1"/>
  <c r="D362" i="11"/>
  <c r="F362" i="11" s="1"/>
  <c r="D270" i="11"/>
  <c r="F270" i="11" s="1"/>
  <c r="D437" i="11"/>
  <c r="F437" i="11" s="1"/>
  <c r="D373" i="11"/>
  <c r="F373" i="11" s="1"/>
  <c r="D262" i="11"/>
  <c r="F262" i="11" s="1"/>
  <c r="D89" i="11"/>
  <c r="F89" i="11" s="1"/>
  <c r="D179" i="11"/>
  <c r="F179" i="11" s="1"/>
  <c r="D134" i="11"/>
  <c r="F134" i="11" s="1"/>
  <c r="D866" i="11"/>
  <c r="F866" i="11" s="1"/>
  <c r="D606" i="11"/>
  <c r="F606" i="11" s="1"/>
  <c r="D438" i="11"/>
  <c r="F438" i="11" s="1"/>
  <c r="D310" i="11"/>
  <c r="F310" i="11" s="1"/>
  <c r="D557" i="11"/>
  <c r="F557" i="11" s="1"/>
  <c r="D609" i="11"/>
  <c r="F609" i="11" s="1"/>
  <c r="D641" i="11"/>
  <c r="F641" i="11" s="1"/>
  <c r="D674" i="11"/>
  <c r="F674" i="11" s="1"/>
  <c r="D726" i="11"/>
  <c r="F726" i="11" s="1"/>
  <c r="D746" i="11"/>
  <c r="F746" i="11" s="1"/>
  <c r="D632" i="11"/>
  <c r="F632" i="11" s="1"/>
  <c r="D515" i="11"/>
  <c r="F515" i="11" s="1"/>
  <c r="D603" i="11"/>
  <c r="F603" i="11" s="1"/>
  <c r="D643" i="11"/>
  <c r="F643" i="11" s="1"/>
  <c r="D732" i="11"/>
  <c r="F732" i="11" s="1"/>
  <c r="D768" i="11"/>
  <c r="F768" i="11" s="1"/>
  <c r="D812" i="11"/>
  <c r="F812" i="11" s="1"/>
  <c r="D832" i="11"/>
  <c r="F832" i="11" s="1"/>
  <c r="D876" i="11"/>
  <c r="F876" i="11" s="1"/>
  <c r="D896" i="11"/>
  <c r="F896" i="11" s="1"/>
  <c r="D675" i="11"/>
  <c r="F675" i="11" s="1"/>
  <c r="D695" i="11"/>
  <c r="F695" i="11" s="1"/>
  <c r="D739" i="11"/>
  <c r="F739" i="11" s="1"/>
  <c r="D779" i="11"/>
  <c r="F779" i="11" s="1"/>
  <c r="D867" i="11"/>
  <c r="F867" i="11" s="1"/>
  <c r="D907" i="11"/>
  <c r="F907" i="11" s="1"/>
  <c r="D90" i="11"/>
  <c r="F90" i="11" s="1"/>
  <c r="D586" i="11"/>
  <c r="F586" i="11" s="1"/>
  <c r="D502" i="11"/>
  <c r="F502" i="11" s="1"/>
  <c r="D508" i="11"/>
  <c r="F508" i="11" s="1"/>
  <c r="D823" i="11"/>
  <c r="F823" i="11" s="1"/>
  <c r="D863" i="11"/>
  <c r="F863" i="11" s="1"/>
  <c r="D46" i="11"/>
  <c r="F46" i="11" s="1"/>
  <c r="D86" i="11"/>
  <c r="F86" i="11" s="1"/>
  <c r="D568" i="11"/>
  <c r="F568" i="11" s="1"/>
  <c r="D510" i="11"/>
  <c r="F510" i="11" s="1"/>
  <c r="D383" i="11"/>
  <c r="F383" i="11" s="1"/>
  <c r="D419" i="11"/>
  <c r="F419" i="11" s="1"/>
  <c r="D24" i="11"/>
  <c r="F24" i="11" s="1"/>
  <c r="D452" i="11"/>
  <c r="F452" i="11" s="1"/>
  <c r="D247" i="11"/>
  <c r="F247" i="11" s="1"/>
  <c r="D464" i="11"/>
  <c r="F464" i="11" s="1"/>
  <c r="D661" i="11"/>
  <c r="F661" i="11" s="1"/>
  <c r="D68" i="11"/>
  <c r="F68" i="11" s="1"/>
  <c r="D331" i="11"/>
  <c r="F331" i="11" s="1"/>
  <c r="D424" i="11"/>
  <c r="F424" i="11" s="1"/>
  <c r="D806" i="11"/>
  <c r="F806" i="11" s="1"/>
  <c r="D797" i="11"/>
  <c r="F797" i="11" s="1"/>
  <c r="D599" i="11"/>
  <c r="F599" i="11" s="1"/>
  <c r="D785" i="11"/>
  <c r="F785" i="11" s="1"/>
  <c r="D172" i="11"/>
  <c r="F172" i="11" s="1"/>
  <c r="D217" i="11"/>
  <c r="F217" i="11" s="1"/>
  <c r="D165" i="11"/>
  <c r="F165" i="11" s="1"/>
  <c r="D301" i="11"/>
  <c r="F301" i="11" s="1"/>
  <c r="D906" i="11"/>
  <c r="F906" i="11" s="1"/>
  <c r="D136" i="11"/>
  <c r="F136" i="11" s="1"/>
  <c r="D181" i="11"/>
  <c r="F181" i="11" s="1"/>
  <c r="D93" i="11"/>
  <c r="F93" i="11" s="1"/>
  <c r="D264" i="11"/>
  <c r="F264" i="11" s="1"/>
  <c r="D466" i="11"/>
  <c r="F466" i="11" s="1"/>
  <c r="D338" i="11"/>
  <c r="F338" i="11" s="1"/>
  <c r="D489" i="11"/>
  <c r="F489" i="11" s="1"/>
  <c r="D425" i="11"/>
  <c r="F425" i="11" s="1"/>
  <c r="D361" i="11"/>
  <c r="F361" i="11" s="1"/>
  <c r="D238" i="11"/>
  <c r="F238" i="11" s="1"/>
  <c r="D41" i="11"/>
  <c r="F41" i="11" s="1"/>
  <c r="D131" i="11"/>
  <c r="F131" i="11" s="1"/>
  <c r="D110" i="11"/>
  <c r="F110" i="11" s="1"/>
  <c r="D770" i="11"/>
  <c r="F770" i="11" s="1"/>
  <c r="D618" i="11"/>
  <c r="F618" i="11" s="1"/>
  <c r="D414" i="11"/>
  <c r="F414" i="11" s="1"/>
  <c r="D505" i="11"/>
  <c r="F505" i="11" s="1"/>
  <c r="D569" i="11"/>
  <c r="F569" i="11" s="1"/>
  <c r="D613" i="11"/>
  <c r="F613" i="11" s="1"/>
  <c r="D645" i="11"/>
  <c r="F645" i="11" s="1"/>
  <c r="D678" i="11"/>
  <c r="F678" i="11" s="1"/>
  <c r="D706" i="11"/>
  <c r="F706" i="11" s="1"/>
  <c r="D750" i="11"/>
  <c r="F750" i="11" s="1"/>
  <c r="D592" i="11"/>
  <c r="F592" i="11" s="1"/>
  <c r="D523" i="11"/>
  <c r="F523" i="11" s="1"/>
  <c r="D563" i="11"/>
  <c r="F563" i="11" s="1"/>
  <c r="D651" i="11"/>
  <c r="F651" i="11" s="1"/>
  <c r="D692" i="11"/>
  <c r="F692" i="11" s="1"/>
  <c r="D772" i="11"/>
  <c r="F772" i="11" s="1"/>
  <c r="D792" i="11"/>
  <c r="F792" i="11" s="1"/>
  <c r="D836" i="11"/>
  <c r="F836" i="11" s="1"/>
  <c r="D856" i="11"/>
  <c r="F856" i="11" s="1"/>
  <c r="D900" i="11"/>
  <c r="F900" i="11" s="1"/>
  <c r="D655" i="11"/>
  <c r="F655" i="11" s="1"/>
  <c r="D699" i="11"/>
  <c r="F699" i="11" s="1"/>
  <c r="D719" i="11"/>
  <c r="F719" i="11" s="1"/>
  <c r="D787" i="11"/>
  <c r="F787" i="11" s="1"/>
  <c r="D827" i="11"/>
  <c r="F827" i="11" s="1"/>
  <c r="D915" i="11"/>
  <c r="F915" i="11" s="1"/>
  <c r="D50" i="11"/>
  <c r="F50" i="11" s="1"/>
  <c r="D578" i="11"/>
  <c r="F578" i="11" s="1"/>
  <c r="D564" i="11"/>
  <c r="F564" i="11" s="1"/>
  <c r="D743" i="11"/>
  <c r="F743" i="11" s="1"/>
  <c r="D783" i="11"/>
  <c r="F783" i="11" s="1"/>
  <c r="D871" i="11"/>
  <c r="F871" i="11" s="1"/>
  <c r="D186" i="11"/>
  <c r="F186" i="11" s="1"/>
  <c r="D411" i="11"/>
  <c r="F411" i="11" s="1"/>
  <c r="D239" i="11"/>
  <c r="F239" i="11" s="1"/>
  <c r="D355" i="11"/>
  <c r="F355" i="11" s="1"/>
  <c r="D299" i="11"/>
  <c r="F299" i="11" s="1"/>
  <c r="D511" i="11"/>
  <c r="F511" i="11" s="1"/>
  <c r="D709" i="11"/>
  <c r="F709" i="11" s="1"/>
  <c r="D476" i="11"/>
  <c r="F476" i="11" s="1"/>
  <c r="D407" i="11"/>
  <c r="F407" i="11" s="1"/>
  <c r="D456" i="11"/>
  <c r="F456" i="11" s="1"/>
  <c r="D838" i="11"/>
  <c r="F838" i="11" s="1"/>
  <c r="D829" i="11"/>
  <c r="F829" i="11" s="1"/>
  <c r="D728" i="11"/>
  <c r="F728" i="11" s="1"/>
  <c r="D849" i="11"/>
  <c r="F849" i="11" s="1"/>
  <c r="D31" i="11"/>
  <c r="F31" i="11" s="1"/>
  <c r="D233" i="11"/>
  <c r="F233" i="11" s="1"/>
  <c r="D188" i="11"/>
  <c r="F188" i="11" s="1"/>
  <c r="D317" i="11"/>
  <c r="F317" i="11" s="1"/>
  <c r="D705" i="11"/>
  <c r="F705" i="11" s="1"/>
  <c r="D152" i="11"/>
  <c r="F152" i="11" s="1"/>
  <c r="D197" i="11"/>
  <c r="F197" i="11" s="1"/>
  <c r="D125" i="11"/>
  <c r="F125" i="11" s="1"/>
  <c r="D281" i="11"/>
  <c r="F281" i="11" s="1"/>
  <c r="D450" i="11"/>
  <c r="F450" i="11" s="1"/>
  <c r="D322" i="11"/>
  <c r="F322" i="11" s="1"/>
  <c r="D481" i="11"/>
  <c r="F481" i="11" s="1"/>
  <c r="D417" i="11"/>
  <c r="F417" i="11" s="1"/>
  <c r="D351" i="11"/>
  <c r="F351" i="11" s="1"/>
  <c r="D222" i="11"/>
  <c r="F222" i="11" s="1"/>
  <c r="D267" i="11"/>
  <c r="F267" i="11" s="1"/>
  <c r="D99" i="11"/>
  <c r="F99" i="11" s="1"/>
  <c r="D72" i="11"/>
  <c r="F72" i="11" s="1"/>
  <c r="D647" i="11"/>
  <c r="F647" i="11" s="1"/>
  <c r="D626" i="11"/>
  <c r="F626" i="11" s="1"/>
  <c r="D398" i="11"/>
  <c r="F398" i="11" s="1"/>
  <c r="D513" i="11"/>
  <c r="F513" i="11" s="1"/>
  <c r="D577" i="11"/>
  <c r="F577" i="11" s="1"/>
  <c r="D617" i="11"/>
  <c r="F617" i="11" s="1"/>
  <c r="D649" i="11"/>
  <c r="F649" i="11" s="1"/>
  <c r="D682" i="11"/>
  <c r="F682" i="11" s="1"/>
  <c r="D710" i="11"/>
  <c r="F710" i="11" s="1"/>
  <c r="D730" i="11"/>
  <c r="F730" i="11" s="1"/>
  <c r="D600" i="11"/>
  <c r="F600" i="11" s="1"/>
  <c r="D640" i="11"/>
  <c r="F640" i="11" s="1"/>
  <c r="D571" i="11"/>
  <c r="F571" i="11" s="1"/>
  <c r="D611" i="11"/>
  <c r="F611" i="11" s="1"/>
  <c r="D700" i="11"/>
  <c r="F700" i="11" s="1"/>
  <c r="D740" i="11"/>
  <c r="F740" i="11" s="1"/>
  <c r="D796" i="11"/>
  <c r="F796" i="11" s="1"/>
  <c r="D816" i="11"/>
  <c r="F816" i="11" s="1"/>
  <c r="D860" i="11"/>
  <c r="F860" i="11" s="1"/>
  <c r="D880" i="11"/>
  <c r="F880" i="11" s="1"/>
  <c r="D659" i="11"/>
  <c r="F659" i="11" s="1"/>
  <c r="D679" i="11"/>
  <c r="F679" i="11" s="1"/>
  <c r="D723" i="11"/>
  <c r="F723" i="11" s="1"/>
  <c r="D747" i="11"/>
  <c r="F747" i="11" s="1"/>
  <c r="D835" i="11"/>
  <c r="F835" i="11" s="1"/>
  <c r="D875" i="11"/>
  <c r="F875" i="11" s="1"/>
  <c r="D58" i="11"/>
  <c r="F58" i="11" s="1"/>
  <c r="D98" i="11"/>
  <c r="F98" i="11" s="1"/>
  <c r="D556" i="11"/>
  <c r="F556" i="11" s="1"/>
  <c r="D540" i="11"/>
  <c r="F540" i="11" s="1"/>
  <c r="D791" i="11"/>
  <c r="F791" i="11" s="1"/>
  <c r="D831" i="11"/>
  <c r="F831" i="11" s="1"/>
  <c r="D14" i="11"/>
  <c r="F14" i="11" s="1"/>
  <c r="D54" i="11"/>
  <c r="F54" i="11" s="1"/>
  <c r="D574" i="11"/>
  <c r="F574" i="11" s="1"/>
  <c r="D560" i="11"/>
  <c r="F560" i="11" s="1"/>
  <c r="D122" i="11"/>
  <c r="F122" i="11" s="1"/>
  <c r="D463" i="11"/>
  <c r="F463" i="11" s="1"/>
  <c r="D204" i="11"/>
  <c r="F204" i="11" s="1"/>
  <c r="D306" i="11"/>
  <c r="F306" i="11" s="1"/>
  <c r="D519" i="11"/>
  <c r="F519" i="11" s="1"/>
  <c r="D660" i="11"/>
  <c r="F660" i="11" s="1"/>
  <c r="D884" i="11"/>
  <c r="F884" i="11" s="1"/>
  <c r="D851" i="11"/>
  <c r="F851" i="11" s="1"/>
  <c r="D572" i="11"/>
  <c r="F572" i="11" s="1"/>
  <c r="D879" i="11"/>
  <c r="F879" i="11" s="1"/>
  <c r="D62" i="11"/>
  <c r="F62" i="11" s="1"/>
  <c r="D536" i="11"/>
  <c r="F536" i="11" s="1"/>
  <c r="D168" i="11"/>
  <c r="F168" i="11" s="1"/>
  <c r="D570" i="11"/>
  <c r="F570" i="11" s="1"/>
  <c r="D94" i="11"/>
  <c r="F94" i="11" s="1"/>
  <c r="D653" i="11"/>
  <c r="F653" i="11" s="1"/>
  <c r="D38" i="11"/>
  <c r="F38" i="11" s="1"/>
  <c r="D544" i="11"/>
  <c r="F544" i="11" s="1"/>
  <c r="D620" i="11"/>
  <c r="F620" i="11" s="1"/>
  <c r="D333" i="11"/>
  <c r="F333" i="11" s="1"/>
  <c r="D473" i="11"/>
  <c r="F473" i="11" s="1"/>
  <c r="D634" i="11"/>
  <c r="F634" i="11" s="1"/>
  <c r="D734" i="11"/>
  <c r="F734" i="11" s="1"/>
  <c r="D904" i="11"/>
  <c r="F904" i="11" s="1"/>
  <c r="D859" i="11"/>
  <c r="F859" i="11" s="1"/>
  <c r="D74" i="11"/>
  <c r="F74" i="11" s="1"/>
  <c r="D775" i="11"/>
  <c r="F775" i="11" s="1"/>
  <c r="D70" i="11"/>
  <c r="F70" i="11" s="1"/>
  <c r="D538" i="11"/>
  <c r="F538" i="11" s="1"/>
  <c r="D518" i="11"/>
  <c r="F518" i="11" s="1"/>
  <c r="D512" i="11"/>
  <c r="F512" i="11" s="1"/>
  <c r="D297" i="11"/>
  <c r="F297" i="11" s="1"/>
  <c r="D443" i="11"/>
  <c r="F443" i="11" s="1"/>
  <c r="D889" i="11"/>
  <c r="F889" i="11" s="1"/>
  <c r="D619" i="11"/>
  <c r="F619" i="11" s="1"/>
  <c r="D870" i="11"/>
  <c r="F870" i="11" s="1"/>
  <c r="D769" i="11"/>
  <c r="F769" i="11" s="1"/>
  <c r="D409" i="11"/>
  <c r="F409" i="11" s="1"/>
  <c r="D382" i="11"/>
  <c r="F382" i="11" s="1"/>
  <c r="D754" i="11"/>
  <c r="F754" i="11" s="1"/>
  <c r="D748" i="11"/>
  <c r="F748" i="11" s="1"/>
  <c r="D731" i="11"/>
  <c r="F731" i="11" s="1"/>
  <c r="D883" i="11"/>
  <c r="F883" i="11" s="1"/>
  <c r="D82" i="11"/>
  <c r="F82" i="11" s="1"/>
  <c r="D534" i="11"/>
  <c r="F534" i="11" s="1"/>
  <c r="D903" i="11"/>
  <c r="F903" i="11" s="1"/>
  <c r="D506" i="11"/>
  <c r="F506" i="11" s="1"/>
  <c r="D520" i="11"/>
  <c r="F520" i="11" s="1"/>
  <c r="D776" i="11"/>
  <c r="F776" i="11" s="1"/>
  <c r="D891" i="11"/>
  <c r="F891" i="11" s="1"/>
  <c r="D807" i="11"/>
  <c r="F807" i="11" s="1"/>
  <c r="D552" i="11"/>
  <c r="F552" i="11" s="1"/>
  <c r="D63" i="11"/>
  <c r="F63" i="11" s="1"/>
  <c r="D687" i="11"/>
  <c r="F687" i="11" s="1"/>
  <c r="D566" i="11"/>
  <c r="F566" i="11" s="1"/>
  <c r="D514" i="11"/>
  <c r="F514" i="11" s="1"/>
  <c r="D42" i="11"/>
  <c r="F42" i="11" s="1"/>
  <c r="D231" i="11"/>
  <c r="F231" i="11" s="1"/>
  <c r="D146" i="11"/>
  <c r="F146" i="11" s="1"/>
  <c r="D861" i="11"/>
  <c r="F861" i="11" s="1"/>
  <c r="D335" i="11"/>
  <c r="F335" i="11" s="1"/>
  <c r="D521" i="11"/>
  <c r="F521" i="11" s="1"/>
  <c r="D755" i="11"/>
  <c r="F755" i="11" s="1"/>
  <c r="D911" i="11"/>
  <c r="F911" i="11" s="1"/>
  <c r="D10" i="11"/>
  <c r="F10" i="11" s="1"/>
  <c r="D423" i="11"/>
  <c r="F423" i="11" s="1"/>
  <c r="D810" i="11"/>
  <c r="F810" i="11" s="1"/>
  <c r="D213" i="11"/>
  <c r="F213" i="11" s="1"/>
  <c r="D206" i="11"/>
  <c r="F206" i="11" s="1"/>
  <c r="D585" i="11"/>
  <c r="F585" i="11" s="1"/>
  <c r="D648" i="11"/>
  <c r="F648" i="11" s="1"/>
  <c r="D667" i="11"/>
  <c r="F667" i="11" s="1"/>
  <c r="D763" i="11"/>
  <c r="F763" i="11" s="1"/>
  <c r="D554" i="11"/>
  <c r="F554" i="11" s="1"/>
  <c r="D532" i="11"/>
  <c r="F532" i="11" s="1"/>
  <c r="D815" i="11"/>
  <c r="F815" i="11" s="1"/>
  <c r="D102" i="11"/>
  <c r="F102" i="11" s="1"/>
  <c r="D847" i="11"/>
  <c r="F847" i="11" s="1"/>
  <c r="D575" i="11"/>
  <c r="F575" i="11" s="1"/>
  <c r="D913" i="11"/>
  <c r="F913" i="11" s="1"/>
  <c r="D157" i="11"/>
  <c r="F157" i="11" s="1"/>
  <c r="D251" i="11"/>
  <c r="F251" i="11" s="1"/>
  <c r="D621" i="11"/>
  <c r="F621" i="11" s="1"/>
  <c r="D531" i="11"/>
  <c r="F531" i="11" s="1"/>
  <c r="D820" i="11"/>
  <c r="F820" i="11" s="1"/>
  <c r="D683" i="11"/>
  <c r="F683" i="11" s="1"/>
  <c r="D795" i="11"/>
  <c r="F795" i="11" s="1"/>
  <c r="D18" i="11"/>
  <c r="F18" i="11" s="1"/>
  <c r="D524" i="11"/>
  <c r="F524" i="11" s="1"/>
  <c r="D839" i="11"/>
  <c r="F839" i="11" s="1"/>
  <c r="D30" i="11"/>
  <c r="F30" i="11" s="1"/>
  <c r="D542" i="11"/>
  <c r="F542" i="11" s="1"/>
  <c r="D504" i="11"/>
  <c r="F504" i="11" s="1"/>
  <c r="D757" i="11"/>
  <c r="F757" i="11" s="1"/>
  <c r="D840" i="11"/>
  <c r="F840" i="11" s="1"/>
  <c r="D434" i="11"/>
  <c r="F434" i="11" s="1"/>
  <c r="D686" i="11"/>
  <c r="F686" i="11" s="1"/>
  <c r="D703" i="11"/>
  <c r="F703" i="11" s="1"/>
  <c r="D751" i="11"/>
  <c r="F751" i="11" s="1"/>
  <c r="D582" i="11"/>
  <c r="F582" i="11" s="1"/>
  <c r="D67" i="11"/>
  <c r="F67" i="11" s="1"/>
  <c r="D249" i="11"/>
  <c r="F249" i="11" s="1"/>
  <c r="D25" i="20"/>
  <c r="B65" i="39"/>
  <c r="B20" i="45"/>
  <c r="B28" i="45"/>
  <c r="B33" i="39"/>
  <c r="B7" i="45"/>
  <c r="B150" i="39"/>
  <c r="B44" i="45"/>
  <c r="B73" i="39"/>
  <c r="B24" i="45"/>
  <c r="G55" i="20"/>
  <c r="G103" i="20"/>
  <c r="B11" i="45"/>
  <c r="A12" i="11"/>
  <c r="B11" i="11"/>
  <c r="D183" i="3"/>
  <c r="O56" i="3"/>
  <c r="D181" i="3"/>
  <c r="B20" i="39"/>
  <c r="B5" i="45"/>
  <c r="B78" i="39"/>
  <c r="B27" i="45"/>
  <c r="E49" i="20"/>
  <c r="E46" i="20"/>
  <c r="BF51" i="33"/>
  <c r="BG51" i="33" s="1"/>
  <c r="BG47" i="33"/>
  <c r="B71" i="39"/>
  <c r="B22" i="45"/>
  <c r="B110" i="39"/>
  <c r="B37" i="45"/>
  <c r="B85" i="39"/>
  <c r="B29" i="45"/>
  <c r="B64" i="39"/>
  <c r="B19" i="45"/>
  <c r="I39" i="18"/>
  <c r="I42" i="18" s="1"/>
  <c r="E53" i="20"/>
  <c r="AG51" i="33"/>
  <c r="AI51" i="33" s="1"/>
  <c r="AI47" i="33"/>
  <c r="B26" i="45"/>
  <c r="B21" i="45"/>
  <c r="N56" i="3"/>
  <c r="F56" i="3"/>
  <c r="C182" i="3"/>
  <c r="C183" i="3"/>
  <c r="D44" i="20" s="1"/>
  <c r="E44" i="20" s="1"/>
  <c r="C181" i="3"/>
  <c r="B157" i="39"/>
  <c r="B45" i="45"/>
  <c r="B48" i="39"/>
  <c r="B12" i="45"/>
  <c r="B89" i="39"/>
  <c r="B32" i="45"/>
  <c r="B165" i="39"/>
  <c r="B48" i="45"/>
  <c r="E48" i="20"/>
  <c r="B74" i="39"/>
  <c r="B25" i="45"/>
  <c r="Q81" i="30"/>
  <c r="R73" i="30"/>
  <c r="D182" i="3"/>
  <c r="Q7" i="17"/>
  <c r="P33" i="17"/>
  <c r="P55" i="17" s="1"/>
  <c r="B121" i="39"/>
  <c r="B39" i="45"/>
  <c r="B50" i="39"/>
  <c r="B14" i="45"/>
  <c r="B35" i="39"/>
  <c r="B8" i="45"/>
  <c r="B72" i="39"/>
  <c r="B23" i="45"/>
  <c r="B125" i="39"/>
  <c r="B40" i="45"/>
  <c r="G92" i="20"/>
  <c r="B16" i="45"/>
  <c r="B36" i="45"/>
  <c r="P79" i="30"/>
  <c r="B39" i="39"/>
  <c r="B10" i="45"/>
  <c r="T71" i="6"/>
  <c r="S80" i="6"/>
  <c r="B9" i="45"/>
  <c r="O26" i="3"/>
  <c r="N26" i="3"/>
  <c r="D26" i="20"/>
  <c r="E26" i="20" s="1"/>
  <c r="R33" i="30"/>
  <c r="Q59" i="30"/>
  <c r="Q79" i="30" s="1"/>
  <c r="G44" i="20"/>
  <c r="G48" i="20"/>
  <c r="K228" i="3"/>
  <c r="E19" i="9"/>
  <c r="P77" i="6"/>
  <c r="P83" i="6" s="1"/>
  <c r="E120" i="8" s="1"/>
  <c r="D124" i="8"/>
  <c r="L229" i="3"/>
  <c r="K229" i="3"/>
  <c r="P229" i="3"/>
  <c r="J229" i="3"/>
  <c r="I229" i="3"/>
  <c r="O229" i="3"/>
  <c r="Q59" i="6"/>
  <c r="Q79" i="6" s="1"/>
  <c r="R30" i="6"/>
  <c r="J228" i="3"/>
  <c r="O228" i="3"/>
  <c r="L228" i="3"/>
  <c r="P100" i="8"/>
  <c r="AA100" i="8"/>
  <c r="H100" i="8"/>
  <c r="H134" i="8" s="1"/>
  <c r="Q100" i="8"/>
  <c r="Q134" i="8" s="1"/>
  <c r="F83" i="8"/>
  <c r="F121" i="8" s="1"/>
  <c r="X100" i="8"/>
  <c r="X134" i="8" s="1"/>
  <c r="H83" i="8"/>
  <c r="H121" i="8" s="1"/>
  <c r="P134" i="8"/>
  <c r="U100" i="8"/>
  <c r="U134" i="8" s="1"/>
  <c r="E100" i="8"/>
  <c r="E134" i="8" s="1"/>
  <c r="L100" i="8"/>
  <c r="L134" i="8" s="1"/>
  <c r="M100" i="8"/>
  <c r="M134" i="8" s="1"/>
  <c r="T100" i="8"/>
  <c r="T134" i="8" s="1"/>
  <c r="G83" i="8"/>
  <c r="F132" i="8"/>
  <c r="AD100" i="8"/>
  <c r="AH100" i="8"/>
  <c r="AC100" i="8"/>
  <c r="O100" i="8"/>
  <c r="O134" i="8" s="1"/>
  <c r="Z100" i="8"/>
  <c r="J100" i="8"/>
  <c r="J134" i="8" s="1"/>
  <c r="AG100" i="8"/>
  <c r="W100" i="8"/>
  <c r="W134" i="8" s="1"/>
  <c r="G100" i="8"/>
  <c r="G134" i="8" s="1"/>
  <c r="R100" i="8"/>
  <c r="R134" i="8" s="1"/>
  <c r="Y100" i="8"/>
  <c r="V100" i="8"/>
  <c r="V134" i="8" s="1"/>
  <c r="AE100" i="8"/>
  <c r="S100" i="8"/>
  <c r="S134" i="8" s="1"/>
  <c r="AB100" i="8"/>
  <c r="N100" i="8"/>
  <c r="N134" i="8" s="1"/>
  <c r="AF100" i="8"/>
  <c r="K100" i="8"/>
  <c r="K134" i="8" s="1"/>
  <c r="F100" i="8"/>
  <c r="F134" i="8" s="1"/>
  <c r="G162" i="32"/>
  <c r="H160" i="32"/>
  <c r="H137" i="32"/>
  <c r="H109" i="32"/>
  <c r="H63" i="32"/>
  <c r="H65" i="32"/>
  <c r="H48" i="32"/>
  <c r="I4" i="32"/>
  <c r="H147" i="32"/>
  <c r="H119" i="32"/>
  <c r="H100" i="32"/>
  <c r="H50" i="32"/>
  <c r="H46" i="32"/>
  <c r="H43" i="32"/>
  <c r="H149" i="32"/>
  <c r="H67" i="32"/>
  <c r="H27" i="32"/>
  <c r="H115" i="32"/>
  <c r="H83" i="32"/>
  <c r="H29" i="32"/>
  <c r="H126" i="32"/>
  <c r="H13" i="32"/>
  <c r="H86" i="32"/>
  <c r="H41" i="32"/>
  <c r="H154" i="32"/>
  <c r="H130" i="32"/>
  <c r="H79" i="32"/>
  <c r="H145" i="32"/>
  <c r="H95" i="32"/>
  <c r="H74" i="32"/>
  <c r="H39" i="32"/>
  <c r="H152" i="32"/>
  <c r="H102" i="32"/>
  <c r="H54" i="32"/>
  <c r="H32" i="32"/>
  <c r="H25" i="32"/>
  <c r="H81" i="32"/>
  <c r="H128" i="32"/>
  <c r="H77" i="32"/>
  <c r="H56" i="32"/>
  <c r="H21" i="32"/>
  <c r="H135" i="32"/>
  <c r="H113" i="32"/>
  <c r="H88" i="32"/>
  <c r="H15" i="32"/>
  <c r="H23" i="32"/>
  <c r="H121" i="32"/>
  <c r="H156" i="32"/>
  <c r="H111" i="32"/>
  <c r="H59" i="32"/>
  <c r="H37" i="32"/>
  <c r="H141" i="32"/>
  <c r="H90" i="32"/>
  <c r="H69" i="32"/>
  <c r="H34" i="32"/>
  <c r="H61" i="32"/>
  <c r="H132" i="32"/>
  <c r="H117" i="32"/>
  <c r="H124" i="32"/>
  <c r="H98" i="32"/>
  <c r="H93" i="32"/>
  <c r="H72" i="32"/>
  <c r="H143" i="32"/>
  <c r="H19" i="32"/>
  <c r="H52" i="32"/>
  <c r="H139" i="32"/>
  <c r="H158" i="32"/>
  <c r="H17" i="32"/>
  <c r="J10" i="11"/>
  <c r="B62" i="39"/>
  <c r="C170" i="3"/>
  <c r="S63" i="30"/>
  <c r="G17" i="15"/>
  <c r="G20" i="15" s="1"/>
  <c r="G54" i="17" s="1"/>
  <c r="G56" i="17" s="1"/>
  <c r="G71" i="20"/>
  <c r="B19" i="39"/>
  <c r="C26" i="3"/>
  <c r="B29" i="39" s="1"/>
  <c r="I8" i="15"/>
  <c r="H15" i="15"/>
  <c r="X16" i="6"/>
  <c r="AB48" i="8"/>
  <c r="H132" i="8"/>
  <c r="G104" i="32"/>
  <c r="B15" i="36"/>
  <c r="B28" i="36" s="1"/>
  <c r="B93" i="39"/>
  <c r="F17" i="15"/>
  <c r="F20" i="15" s="1"/>
  <c r="F54" i="17" s="1"/>
  <c r="F56" i="17" s="1"/>
  <c r="D60" i="17"/>
  <c r="T68" i="6"/>
  <c r="D19" i="9"/>
  <c r="R81" i="6"/>
  <c r="S73" i="6"/>
  <c r="H227" i="3"/>
  <c r="F172" i="3"/>
  <c r="C185" i="3"/>
  <c r="C179" i="3"/>
  <c r="B46" i="21"/>
  <c r="C174" i="3" s="1"/>
  <c r="AH39" i="33"/>
  <c r="AI39" i="33" s="1"/>
  <c r="AI36" i="33"/>
  <c r="J39" i="18"/>
  <c r="J42" i="18" s="1"/>
  <c r="G10" i="11"/>
  <c r="Y63" i="6"/>
  <c r="J65" i="8"/>
  <c r="I83" i="8"/>
  <c r="BG36" i="33"/>
  <c r="H39" i="18"/>
  <c r="BD39" i="33"/>
  <c r="BG39" i="33" s="1"/>
  <c r="K7" i="15"/>
  <c r="E31" i="9"/>
  <c r="A32" i="9"/>
  <c r="I31" i="9"/>
  <c r="J72" i="8" s="1"/>
  <c r="P75" i="30"/>
  <c r="P77" i="30" s="1"/>
  <c r="P83" i="30" s="1"/>
  <c r="Q71" i="30"/>
  <c r="P80" i="30"/>
  <c r="B32" i="39"/>
  <c r="C56" i="3"/>
  <c r="B59" i="39" s="1"/>
  <c r="B92" i="39"/>
  <c r="B14" i="36"/>
  <c r="E17" i="15"/>
  <c r="E20" i="15" s="1"/>
  <c r="E54" i="17" s="1"/>
  <c r="E56" i="17" s="1"/>
  <c r="D134" i="8"/>
  <c r="D135" i="8"/>
  <c r="E55" i="20"/>
  <c r="D24" i="20"/>
  <c r="E27" i="20"/>
  <c r="G45" i="20"/>
  <c r="E45" i="20"/>
  <c r="N172" i="3"/>
  <c r="O172" i="3"/>
  <c r="D185" i="3"/>
  <c r="D179" i="3"/>
  <c r="C46" i="21"/>
  <c r="C175" i="3" s="1"/>
  <c r="T16" i="30"/>
  <c r="P55" i="8"/>
  <c r="G49" i="20" l="1"/>
  <c r="G46" i="20"/>
  <c r="D17" i="20"/>
  <c r="G47" i="20"/>
  <c r="T80" i="6"/>
  <c r="U71" i="6"/>
  <c r="A13" i="11"/>
  <c r="B12" i="11"/>
  <c r="S33" i="30"/>
  <c r="R59" i="30"/>
  <c r="R79" i="30" s="1"/>
  <c r="Q33" i="17"/>
  <c r="Q55" i="17" s="1"/>
  <c r="R7" i="17"/>
  <c r="G53" i="20"/>
  <c r="R81" i="30"/>
  <c r="S73" i="30"/>
  <c r="B26" i="36"/>
  <c r="E25" i="20"/>
  <c r="D120" i="8"/>
  <c r="D60" i="20"/>
  <c r="E71" i="20" s="1"/>
  <c r="Q77" i="6"/>
  <c r="Q83" i="6" s="1"/>
  <c r="F120" i="8" s="1"/>
  <c r="F122" i="8" s="1"/>
  <c r="S30" i="6"/>
  <c r="R59" i="6"/>
  <c r="G121" i="8"/>
  <c r="G132" i="8"/>
  <c r="F62" i="17"/>
  <c r="F59" i="17"/>
  <c r="F61" i="17"/>
  <c r="F60" i="17"/>
  <c r="Q55" i="8"/>
  <c r="H42" i="18"/>
  <c r="K42" i="18" s="1"/>
  <c r="D97" i="20" s="1"/>
  <c r="K39" i="18"/>
  <c r="D95" i="20" s="1"/>
  <c r="H162" i="32"/>
  <c r="E32" i="9"/>
  <c r="A33" i="9"/>
  <c r="I32" i="9"/>
  <c r="K72" i="8" s="1"/>
  <c r="I10" i="11"/>
  <c r="U68" i="6"/>
  <c r="Y16" i="6"/>
  <c r="E70" i="20"/>
  <c r="B20" i="36"/>
  <c r="F38" i="36" s="1"/>
  <c r="B27" i="36"/>
  <c r="I132" i="8"/>
  <c r="I121" i="8"/>
  <c r="H17" i="15"/>
  <c r="H20" i="15" s="1"/>
  <c r="H54" i="17" s="1"/>
  <c r="H56" i="17" s="1"/>
  <c r="T63" i="30"/>
  <c r="H104" i="32"/>
  <c r="E24" i="20"/>
  <c r="B24" i="36"/>
  <c r="H26" i="20"/>
  <c r="H25" i="20"/>
  <c r="E61" i="17"/>
  <c r="E62" i="17"/>
  <c r="E59" i="17"/>
  <c r="E60" i="17"/>
  <c r="Q80" i="30"/>
  <c r="R71" i="30"/>
  <c r="Q75" i="30"/>
  <c r="Q77" i="30" s="1"/>
  <c r="Q83" i="30" s="1"/>
  <c r="F131" i="8" s="1"/>
  <c r="F133" i="8" s="1"/>
  <c r="S81" i="6"/>
  <c r="T73" i="6"/>
  <c r="T75" i="6" s="1"/>
  <c r="S75" i="6"/>
  <c r="G59" i="17"/>
  <c r="G62" i="17"/>
  <c r="G61" i="17"/>
  <c r="G60" i="17"/>
  <c r="I152" i="32"/>
  <c r="I115" i="32"/>
  <c r="I59" i="32"/>
  <c r="I15" i="32"/>
  <c r="I145" i="32"/>
  <c r="I98" i="32"/>
  <c r="I54" i="32"/>
  <c r="I130" i="32"/>
  <c r="J4" i="32"/>
  <c r="I61" i="32"/>
  <c r="I95" i="32"/>
  <c r="I21" i="32"/>
  <c r="I135" i="32"/>
  <c r="I137" i="32"/>
  <c r="I111" i="32"/>
  <c r="I86" i="32"/>
  <c r="I17" i="32"/>
  <c r="I149" i="32"/>
  <c r="I124" i="32"/>
  <c r="I100" i="32"/>
  <c r="I29" i="32"/>
  <c r="I158" i="32"/>
  <c r="I56" i="32"/>
  <c r="I141" i="32"/>
  <c r="I43" i="32"/>
  <c r="I74" i="32"/>
  <c r="I143" i="32"/>
  <c r="I88" i="32"/>
  <c r="I67" i="32"/>
  <c r="I41" i="32"/>
  <c r="I132" i="32"/>
  <c r="I102" i="32"/>
  <c r="I81" i="32"/>
  <c r="I13" i="32"/>
  <c r="I147" i="32"/>
  <c r="I72" i="32"/>
  <c r="I117" i="32"/>
  <c r="I32" i="32"/>
  <c r="I77" i="32"/>
  <c r="I160" i="32"/>
  <c r="I126" i="32"/>
  <c r="I69" i="32"/>
  <c r="I50" i="32"/>
  <c r="I23" i="32"/>
  <c r="I139" i="32"/>
  <c r="I83" i="32"/>
  <c r="I63" i="32"/>
  <c r="I37" i="32"/>
  <c r="I113" i="32"/>
  <c r="I39" i="32"/>
  <c r="I79" i="32"/>
  <c r="I128" i="32"/>
  <c r="I25" i="32"/>
  <c r="I52" i="32"/>
  <c r="I65" i="32"/>
  <c r="I46" i="32"/>
  <c r="I34" i="32"/>
  <c r="I48" i="32"/>
  <c r="I90" i="32"/>
  <c r="I154" i="32"/>
  <c r="I156" i="32"/>
  <c r="I19" i="32"/>
  <c r="I119" i="32"/>
  <c r="I109" i="32"/>
  <c r="I121" i="32"/>
  <c r="I93" i="32"/>
  <c r="I27" i="32"/>
  <c r="U16" i="30"/>
  <c r="D131" i="8"/>
  <c r="E131" i="8"/>
  <c r="L7" i="15"/>
  <c r="H27" i="20"/>
  <c r="K65" i="8"/>
  <c r="J83" i="8"/>
  <c r="Z63" i="6"/>
  <c r="O230" i="3"/>
  <c r="K230" i="3"/>
  <c r="H229" i="3"/>
  <c r="H228" i="3"/>
  <c r="I230" i="3"/>
  <c r="D104" i="20"/>
  <c r="AC48" i="8"/>
  <c r="J8" i="15"/>
  <c r="I15" i="15"/>
  <c r="B173" i="39"/>
  <c r="C172" i="3"/>
  <c r="G164" i="32"/>
  <c r="G171" i="32" s="1"/>
  <c r="G174" i="32" s="1"/>
  <c r="E65" i="20" l="1"/>
  <c r="E69" i="20"/>
  <c r="E66" i="20"/>
  <c r="E73" i="20"/>
  <c r="E74" i="20"/>
  <c r="G26" i="20"/>
  <c r="G27" i="20"/>
  <c r="D18" i="20"/>
  <c r="G25" i="20"/>
  <c r="G24" i="20"/>
  <c r="T33" i="30"/>
  <c r="S59" i="30"/>
  <c r="S79" i="30" s="1"/>
  <c r="S7" i="17"/>
  <c r="R33" i="17"/>
  <c r="R55" i="17" s="1"/>
  <c r="B34" i="36"/>
  <c r="G10" i="36" s="1"/>
  <c r="S81" i="30"/>
  <c r="T73" i="30"/>
  <c r="B13" i="11"/>
  <c r="A14" i="11"/>
  <c r="U80" i="6"/>
  <c r="V71" i="6"/>
  <c r="G60" i="20"/>
  <c r="R79" i="6"/>
  <c r="R77" i="6"/>
  <c r="T30" i="6"/>
  <c r="S59" i="6"/>
  <c r="S79" i="6" s="1"/>
  <c r="F127" i="8"/>
  <c r="F125" i="8"/>
  <c r="F105" i="8" s="1"/>
  <c r="H60" i="17"/>
  <c r="H61" i="17"/>
  <c r="H62" i="17"/>
  <c r="H59" i="17"/>
  <c r="H169" i="32"/>
  <c r="H172" i="32"/>
  <c r="K8" i="15"/>
  <c r="J15" i="15"/>
  <c r="J121" i="8"/>
  <c r="J132" i="8"/>
  <c r="J17" i="32"/>
  <c r="J160" i="32"/>
  <c r="J115" i="32"/>
  <c r="J156" i="32"/>
  <c r="J111" i="32"/>
  <c r="J147" i="32"/>
  <c r="J59" i="32"/>
  <c r="J37" i="32"/>
  <c r="K4" i="32"/>
  <c r="J72" i="32"/>
  <c r="J23" i="32"/>
  <c r="J124" i="32"/>
  <c r="J65" i="32"/>
  <c r="J83" i="32"/>
  <c r="J54" i="32"/>
  <c r="J77" i="32"/>
  <c r="J48" i="32"/>
  <c r="J143" i="32"/>
  <c r="J121" i="32"/>
  <c r="J139" i="32"/>
  <c r="J117" i="32"/>
  <c r="J137" i="32"/>
  <c r="J93" i="32"/>
  <c r="J19" i="32"/>
  <c r="J154" i="32"/>
  <c r="J98" i="32"/>
  <c r="J34" i="32"/>
  <c r="J109" i="32"/>
  <c r="J41" i="32"/>
  <c r="J32" i="32"/>
  <c r="J61" i="32"/>
  <c r="J27" i="32"/>
  <c r="J130" i="32"/>
  <c r="J52" i="32"/>
  <c r="J149" i="32"/>
  <c r="J86" i="32"/>
  <c r="J145" i="32"/>
  <c r="J100" i="32"/>
  <c r="J126" i="32"/>
  <c r="J74" i="32"/>
  <c r="J39" i="32"/>
  <c r="J141" i="32"/>
  <c r="J69" i="32"/>
  <c r="J13" i="32"/>
  <c r="J63" i="32"/>
  <c r="J135" i="32"/>
  <c r="J43" i="32"/>
  <c r="J15" i="32"/>
  <c r="J158" i="32"/>
  <c r="J79" i="32"/>
  <c r="J81" i="32"/>
  <c r="J113" i="32"/>
  <c r="J95" i="32"/>
  <c r="J29" i="32"/>
  <c r="J132" i="32"/>
  <c r="J90" i="32"/>
  <c r="J46" i="32"/>
  <c r="J119" i="32"/>
  <c r="J67" i="32"/>
  <c r="J56" i="32"/>
  <c r="J152" i="32"/>
  <c r="J25" i="32"/>
  <c r="J128" i="32"/>
  <c r="J21" i="32"/>
  <c r="J88" i="32"/>
  <c r="J50" i="32"/>
  <c r="J102" i="32"/>
  <c r="F136" i="8"/>
  <c r="F138" i="8"/>
  <c r="B175" i="39"/>
  <c r="D100" i="20"/>
  <c r="G100" i="20" s="1"/>
  <c r="L65" i="8"/>
  <c r="K83" i="8"/>
  <c r="I162" i="32"/>
  <c r="R80" i="30"/>
  <c r="S71" i="30"/>
  <c r="R75" i="30"/>
  <c r="R77" i="30" s="1"/>
  <c r="H164" i="32"/>
  <c r="H171" i="32" s="1"/>
  <c r="AD48" i="8"/>
  <c r="T81" i="6"/>
  <c r="U73" i="6"/>
  <c r="U63" i="30"/>
  <c r="V68" i="6"/>
  <c r="U75" i="6"/>
  <c r="A34" i="9"/>
  <c r="I33" i="9"/>
  <c r="L72" i="8" s="1"/>
  <c r="E33" i="9"/>
  <c r="M7" i="15"/>
  <c r="C11" i="11"/>
  <c r="V16" i="30"/>
  <c r="I17" i="15"/>
  <c r="I20" i="15" s="1"/>
  <c r="I54" i="17" s="1"/>
  <c r="I56" i="17" s="1"/>
  <c r="AA63" i="6"/>
  <c r="I104" i="32"/>
  <c r="Z16" i="6"/>
  <c r="R55" i="8"/>
  <c r="F39" i="36" l="1"/>
  <c r="F40" i="36" s="1"/>
  <c r="T81" i="30"/>
  <c r="U73" i="30"/>
  <c r="V80" i="6"/>
  <c r="W71" i="6"/>
  <c r="S33" i="17"/>
  <c r="S55" i="17" s="1"/>
  <c r="T7" i="17"/>
  <c r="B14" i="11"/>
  <c r="A15" i="11"/>
  <c r="U33" i="30"/>
  <c r="T59" i="30"/>
  <c r="T79" i="30" s="1"/>
  <c r="R83" i="6"/>
  <c r="G120" i="8" s="1"/>
  <c r="G122" i="8" s="1"/>
  <c r="G125" i="8" s="1"/>
  <c r="G105" i="8" s="1"/>
  <c r="T59" i="6"/>
  <c r="U30" i="6"/>
  <c r="S77" i="6"/>
  <c r="S83" i="6" s="1"/>
  <c r="H120" i="8" s="1"/>
  <c r="H122" i="8" s="1"/>
  <c r="I62" i="17"/>
  <c r="I60" i="17"/>
  <c r="I59" i="17"/>
  <c r="I61" i="17"/>
  <c r="V63" i="30"/>
  <c r="K149" i="32"/>
  <c r="K124" i="32"/>
  <c r="K100" i="32"/>
  <c r="K29" i="32"/>
  <c r="K158" i="32"/>
  <c r="K111" i="32"/>
  <c r="K59" i="32"/>
  <c r="K152" i="32"/>
  <c r="K74" i="32"/>
  <c r="K46" i="32"/>
  <c r="K109" i="32"/>
  <c r="K50" i="32"/>
  <c r="K117" i="32"/>
  <c r="K141" i="32"/>
  <c r="K23" i="32"/>
  <c r="K25" i="32"/>
  <c r="K160" i="32"/>
  <c r="K132" i="32"/>
  <c r="K102" i="32"/>
  <c r="K81" i="32"/>
  <c r="K13" i="32"/>
  <c r="K137" i="32"/>
  <c r="K79" i="32"/>
  <c r="K39" i="32"/>
  <c r="K128" i="32"/>
  <c r="K95" i="32"/>
  <c r="K15" i="32"/>
  <c r="K93" i="32"/>
  <c r="K21" i="32"/>
  <c r="K69" i="32"/>
  <c r="K119" i="32"/>
  <c r="K147" i="32"/>
  <c r="K130" i="32"/>
  <c r="L4" i="32"/>
  <c r="K139" i="32"/>
  <c r="K83" i="32"/>
  <c r="K63" i="32"/>
  <c r="K37" i="32"/>
  <c r="K135" i="32"/>
  <c r="K56" i="32"/>
  <c r="K17" i="32"/>
  <c r="K126" i="32"/>
  <c r="K67" i="32"/>
  <c r="K145" i="32"/>
  <c r="K61" i="32"/>
  <c r="K27" i="32"/>
  <c r="K54" i="32"/>
  <c r="K52" i="32"/>
  <c r="K98" i="32"/>
  <c r="K88" i="32"/>
  <c r="K156" i="32"/>
  <c r="K19" i="32"/>
  <c r="K115" i="32"/>
  <c r="K154" i="32"/>
  <c r="K72" i="32"/>
  <c r="K121" i="32"/>
  <c r="K113" i="32"/>
  <c r="K34" i="32"/>
  <c r="K41" i="32"/>
  <c r="K65" i="32"/>
  <c r="K86" i="32"/>
  <c r="K143" i="32"/>
  <c r="K43" i="32"/>
  <c r="K48" i="32"/>
  <c r="K32" i="32"/>
  <c r="K77" i="32"/>
  <c r="K90" i="32"/>
  <c r="AA16" i="6"/>
  <c r="W16" i="30"/>
  <c r="H11" i="11"/>
  <c r="W68" i="6"/>
  <c r="V75" i="6"/>
  <c r="R83" i="30"/>
  <c r="G131" i="8" s="1"/>
  <c r="G133" i="8" s="1"/>
  <c r="K132" i="8"/>
  <c r="K121" i="8"/>
  <c r="J104" i="32"/>
  <c r="J162" i="32"/>
  <c r="J164" i="32" s="1"/>
  <c r="J171" i="32" s="1"/>
  <c r="AE48" i="8"/>
  <c r="J17" i="15"/>
  <c r="J20" i="15"/>
  <c r="J54" i="17" s="1"/>
  <c r="J56" i="17" s="1"/>
  <c r="S55" i="8"/>
  <c r="I164" i="32"/>
  <c r="I171" i="32" s="1"/>
  <c r="L8" i="15"/>
  <c r="K15" i="15"/>
  <c r="AB63" i="6"/>
  <c r="N7" i="15"/>
  <c r="A35" i="9"/>
  <c r="E34" i="9"/>
  <c r="I34" i="9"/>
  <c r="M72" i="8" s="1"/>
  <c r="V73" i="6"/>
  <c r="U81" i="6"/>
  <c r="S80" i="30"/>
  <c r="T71" i="30"/>
  <c r="S75" i="30"/>
  <c r="S77" i="30" s="1"/>
  <c r="M65" i="8"/>
  <c r="L83" i="8"/>
  <c r="H174" i="32"/>
  <c r="U7" i="17" l="1"/>
  <c r="T33" i="17"/>
  <c r="T55" i="17" s="1"/>
  <c r="W80" i="6"/>
  <c r="X71" i="6"/>
  <c r="B15" i="11"/>
  <c r="A16" i="11"/>
  <c r="V73" i="30"/>
  <c r="U81" i="30"/>
  <c r="V33" i="30"/>
  <c r="U59" i="30"/>
  <c r="U79" i="30" s="1"/>
  <c r="G127" i="8"/>
  <c r="H127" i="8"/>
  <c r="H125" i="8"/>
  <c r="H105" i="8" s="1"/>
  <c r="T79" i="6"/>
  <c r="T77" i="6"/>
  <c r="V30" i="6"/>
  <c r="U59" i="6"/>
  <c r="AC63" i="6"/>
  <c r="AB16" i="6"/>
  <c r="L132" i="8"/>
  <c r="L121" i="8"/>
  <c r="G11" i="11"/>
  <c r="J11" i="11"/>
  <c r="L143" i="32"/>
  <c r="L121" i="32"/>
  <c r="L83" i="32"/>
  <c r="L154" i="32"/>
  <c r="L117" i="32"/>
  <c r="L74" i="32"/>
  <c r="L25" i="32"/>
  <c r="L113" i="32"/>
  <c r="L37" i="32"/>
  <c r="L137" i="32"/>
  <c r="L88" i="32"/>
  <c r="L13" i="32"/>
  <c r="L61" i="32"/>
  <c r="L59" i="32"/>
  <c r="L109" i="32"/>
  <c r="L17" i="32"/>
  <c r="M4" i="32"/>
  <c r="L160" i="32"/>
  <c r="L115" i="32"/>
  <c r="L50" i="32"/>
  <c r="L27" i="32"/>
  <c r="L119" i="32"/>
  <c r="L98" i="32"/>
  <c r="L43" i="32"/>
  <c r="L124" i="32"/>
  <c r="L69" i="32"/>
  <c r="L147" i="32"/>
  <c r="L63" i="32"/>
  <c r="L34" i="32"/>
  <c r="L77" i="32"/>
  <c r="L126" i="32"/>
  <c r="L145" i="32"/>
  <c r="L32" i="32"/>
  <c r="L128" i="32"/>
  <c r="L132" i="32"/>
  <c r="L46" i="32"/>
  <c r="L72" i="32"/>
  <c r="L130" i="32"/>
  <c r="L21" i="32"/>
  <c r="L19" i="32"/>
  <c r="L135" i="32"/>
  <c r="L93" i="32"/>
  <c r="L79" i="32"/>
  <c r="L86" i="32"/>
  <c r="L139" i="32"/>
  <c r="L52" i="32"/>
  <c r="L81" i="32"/>
  <c r="L102" i="32"/>
  <c r="L152" i="32"/>
  <c r="L41" i="32"/>
  <c r="L158" i="32"/>
  <c r="L67" i="32"/>
  <c r="L141" i="32"/>
  <c r="L23" i="32"/>
  <c r="L54" i="32"/>
  <c r="L100" i="32"/>
  <c r="L111" i="32"/>
  <c r="L29" i="32"/>
  <c r="L15" i="32"/>
  <c r="L156" i="32"/>
  <c r="L149" i="32"/>
  <c r="L48" i="32"/>
  <c r="L90" i="32"/>
  <c r="L65" i="32"/>
  <c r="L56" i="32"/>
  <c r="L95" i="32"/>
  <c r="L39" i="32"/>
  <c r="K104" i="32"/>
  <c r="W63" i="30"/>
  <c r="I172" i="32"/>
  <c r="I169" i="32"/>
  <c r="T80" i="30"/>
  <c r="U71" i="30"/>
  <c r="T75" i="30"/>
  <c r="T77" i="30" s="1"/>
  <c r="O7" i="15"/>
  <c r="M8" i="15"/>
  <c r="L15" i="15"/>
  <c r="AF48" i="8"/>
  <c r="G136" i="8"/>
  <c r="G138" i="8"/>
  <c r="K162" i="32"/>
  <c r="T55" i="8"/>
  <c r="N65" i="8"/>
  <c r="M83" i="8"/>
  <c r="E35" i="9"/>
  <c r="A36" i="9"/>
  <c r="I35" i="9"/>
  <c r="N72" i="8" s="1"/>
  <c r="J61" i="17"/>
  <c r="J59" i="17"/>
  <c r="J60" i="17"/>
  <c r="J62" i="17"/>
  <c r="S83" i="30"/>
  <c r="H131" i="8" s="1"/>
  <c r="H133" i="8" s="1"/>
  <c r="W73" i="6"/>
  <c r="V81" i="6"/>
  <c r="K17" i="15"/>
  <c r="K20" i="15" s="1"/>
  <c r="K54" i="17" s="1"/>
  <c r="K56" i="17" s="1"/>
  <c r="X68" i="6"/>
  <c r="X16" i="30"/>
  <c r="W73" i="30" l="1"/>
  <c r="V81" i="30"/>
  <c r="B16" i="11"/>
  <c r="A17" i="11"/>
  <c r="X80" i="6"/>
  <c r="Y71" i="6"/>
  <c r="I174" i="32"/>
  <c r="J169" i="32" s="1"/>
  <c r="W33" i="30"/>
  <c r="V59" i="30"/>
  <c r="V79" i="30" s="1"/>
  <c r="U33" i="17"/>
  <c r="U55" i="17" s="1"/>
  <c r="V7" i="17"/>
  <c r="T83" i="6"/>
  <c r="I120" i="8" s="1"/>
  <c r="I122" i="8" s="1"/>
  <c r="I125" i="8" s="1"/>
  <c r="I105" i="8" s="1"/>
  <c r="W30" i="6"/>
  <c r="V59" i="6"/>
  <c r="U79" i="6"/>
  <c r="U77" i="6"/>
  <c r="U55" i="8"/>
  <c r="AG48" i="8"/>
  <c r="E36" i="9"/>
  <c r="A37" i="9"/>
  <c r="I36" i="9"/>
  <c r="O72" i="8" s="1"/>
  <c r="J172" i="32"/>
  <c r="M132" i="32"/>
  <c r="M102" i="32"/>
  <c r="M81" i="32"/>
  <c r="M13" i="32"/>
  <c r="M145" i="32"/>
  <c r="M93" i="32"/>
  <c r="M50" i="32"/>
  <c r="M158" i="32"/>
  <c r="M111" i="32"/>
  <c r="M59" i="32"/>
  <c r="M141" i="32"/>
  <c r="M43" i="32"/>
  <c r="M74" i="32"/>
  <c r="M152" i="32"/>
  <c r="M67" i="32"/>
  <c r="M52" i="32"/>
  <c r="N4" i="32"/>
  <c r="M149" i="32"/>
  <c r="M124" i="32"/>
  <c r="M100" i="32"/>
  <c r="M29" i="32"/>
  <c r="M160" i="32"/>
  <c r="M119" i="32"/>
  <c r="M72" i="32"/>
  <c r="M23" i="32"/>
  <c r="M113" i="32"/>
  <c r="M86" i="32"/>
  <c r="M32" i="32"/>
  <c r="M90" i="32"/>
  <c r="M109" i="32"/>
  <c r="M27" i="32"/>
  <c r="M61" i="32"/>
  <c r="M98" i="32"/>
  <c r="M130" i="32"/>
  <c r="M83" i="32"/>
  <c r="M37" i="32"/>
  <c r="M69" i="32"/>
  <c r="M137" i="32"/>
  <c r="M39" i="32"/>
  <c r="M41" i="32"/>
  <c r="M143" i="32"/>
  <c r="M154" i="32"/>
  <c r="M156" i="32"/>
  <c r="M65" i="32"/>
  <c r="M19" i="32"/>
  <c r="M95" i="32"/>
  <c r="M135" i="32"/>
  <c r="M17" i="32"/>
  <c r="M128" i="32"/>
  <c r="M115" i="32"/>
  <c r="M54" i="32"/>
  <c r="M139" i="32"/>
  <c r="M63" i="32"/>
  <c r="M147" i="32"/>
  <c r="M25" i="32"/>
  <c r="M79" i="32"/>
  <c r="M117" i="32"/>
  <c r="M77" i="32"/>
  <c r="M21" i="32"/>
  <c r="M126" i="32"/>
  <c r="M34" i="32"/>
  <c r="M46" i="32"/>
  <c r="M15" i="32"/>
  <c r="M121" i="32"/>
  <c r="M56" i="32"/>
  <c r="M88" i="32"/>
  <c r="M48" i="32"/>
  <c r="X73" i="6"/>
  <c r="X75" i="6" s="1"/>
  <c r="W81" i="6"/>
  <c r="L17" i="15"/>
  <c r="L20" i="15" s="1"/>
  <c r="L54" i="17" s="1"/>
  <c r="L56" i="17" s="1"/>
  <c r="T83" i="30"/>
  <c r="I131" i="8" s="1"/>
  <c r="I133" i="8" s="1"/>
  <c r="L104" i="32"/>
  <c r="Y68" i="6"/>
  <c r="K62" i="17"/>
  <c r="K60" i="17"/>
  <c r="K59" i="17"/>
  <c r="K61" i="17"/>
  <c r="O65" i="8"/>
  <c r="N83" i="8"/>
  <c r="P7" i="15"/>
  <c r="X63" i="30"/>
  <c r="AC16" i="6"/>
  <c r="Y16" i="30"/>
  <c r="I11" i="11"/>
  <c r="W75" i="6"/>
  <c r="H136" i="8"/>
  <c r="H138" i="8"/>
  <c r="M121" i="8"/>
  <c r="M132" i="8"/>
  <c r="K164" i="32"/>
  <c r="K171" i="32" s="1"/>
  <c r="N8" i="15"/>
  <c r="M15" i="15"/>
  <c r="U80" i="30"/>
  <c r="V71" i="30"/>
  <c r="U75" i="30"/>
  <c r="U77" i="30" s="1"/>
  <c r="L162" i="32"/>
  <c r="AD63" i="6"/>
  <c r="I127" i="8" l="1"/>
  <c r="Y80" i="6"/>
  <c r="Z71" i="6"/>
  <c r="B17" i="11"/>
  <c r="A18" i="11"/>
  <c r="W7" i="17"/>
  <c r="V33" i="17"/>
  <c r="V55" i="17" s="1"/>
  <c r="X33" i="30"/>
  <c r="W59" i="30"/>
  <c r="W79" i="30" s="1"/>
  <c r="W81" i="30"/>
  <c r="X73" i="30"/>
  <c r="U83" i="6"/>
  <c r="J120" i="8" s="1"/>
  <c r="J122" i="8" s="1"/>
  <c r="J125" i="8" s="1"/>
  <c r="J105" i="8" s="1"/>
  <c r="V79" i="6"/>
  <c r="V77" i="6"/>
  <c r="X30" i="6"/>
  <c r="W59" i="6"/>
  <c r="W79" i="6" s="1"/>
  <c r="L60" i="17"/>
  <c r="L62" i="17"/>
  <c r="L61" i="17"/>
  <c r="L59" i="17"/>
  <c r="C12" i="11"/>
  <c r="N121" i="8"/>
  <c r="N132" i="8"/>
  <c r="Z68" i="6"/>
  <c r="U83" i="30"/>
  <c r="J131" i="8" s="1"/>
  <c r="J133" i="8" s="1"/>
  <c r="O8" i="15"/>
  <c r="N15" i="15"/>
  <c r="Z16" i="30"/>
  <c r="Y63" i="30"/>
  <c r="P65" i="8"/>
  <c r="O83" i="8"/>
  <c r="N156" i="32"/>
  <c r="N111" i="32"/>
  <c r="N59" i="32"/>
  <c r="N37" i="32"/>
  <c r="O4" i="32"/>
  <c r="N119" i="32"/>
  <c r="N98" i="32"/>
  <c r="N34" i="32"/>
  <c r="N132" i="32"/>
  <c r="N54" i="32"/>
  <c r="N48" i="32"/>
  <c r="N86" i="32"/>
  <c r="N158" i="32"/>
  <c r="N79" i="32"/>
  <c r="N137" i="32"/>
  <c r="N15" i="32"/>
  <c r="N124" i="32"/>
  <c r="N128" i="32"/>
  <c r="N77" i="32"/>
  <c r="N56" i="32"/>
  <c r="N21" i="32"/>
  <c r="N141" i="32"/>
  <c r="N67" i="32"/>
  <c r="N23" i="32"/>
  <c r="N130" i="32"/>
  <c r="N81" i="32"/>
  <c r="N32" i="32"/>
  <c r="N115" i="32"/>
  <c r="N29" i="32"/>
  <c r="N72" i="32"/>
  <c r="N160" i="32"/>
  <c r="N65" i="32"/>
  <c r="N52" i="32"/>
  <c r="N95" i="32"/>
  <c r="N39" i="32"/>
  <c r="N90" i="32"/>
  <c r="N152" i="32"/>
  <c r="N61" i="32"/>
  <c r="N41" i="32"/>
  <c r="N17" i="32"/>
  <c r="N147" i="32"/>
  <c r="N139" i="32"/>
  <c r="N93" i="32"/>
  <c r="N154" i="32"/>
  <c r="N69" i="32"/>
  <c r="N102" i="32"/>
  <c r="N25" i="32"/>
  <c r="N149" i="32"/>
  <c r="N113" i="32"/>
  <c r="N43" i="32"/>
  <c r="N145" i="32"/>
  <c r="N74" i="32"/>
  <c r="N143" i="32"/>
  <c r="N46" i="32"/>
  <c r="N109" i="32"/>
  <c r="N135" i="32"/>
  <c r="N126" i="32"/>
  <c r="N63" i="32"/>
  <c r="N100" i="32"/>
  <c r="N117" i="32"/>
  <c r="N83" i="32"/>
  <c r="N19" i="32"/>
  <c r="N88" i="32"/>
  <c r="N121" i="32"/>
  <c r="N27" i="32"/>
  <c r="N13" i="32"/>
  <c r="N50" i="32"/>
  <c r="A38" i="9"/>
  <c r="I37" i="9"/>
  <c r="P72" i="8" s="1"/>
  <c r="E37" i="9"/>
  <c r="AE63" i="6"/>
  <c r="AH48" i="8"/>
  <c r="L164" i="32"/>
  <c r="L171" i="32" s="1"/>
  <c r="M17" i="15"/>
  <c r="M20" i="15"/>
  <c r="M54" i="17" s="1"/>
  <c r="M56" i="17" s="1"/>
  <c r="M162" i="32"/>
  <c r="W71" i="30"/>
  <c r="V80" i="30"/>
  <c r="V75" i="30"/>
  <c r="V77" i="30" s="1"/>
  <c r="AD16" i="6"/>
  <c r="Q7" i="15"/>
  <c r="I136" i="8"/>
  <c r="I138" i="8"/>
  <c r="X81" i="6"/>
  <c r="Y73" i="6"/>
  <c r="M104" i="32"/>
  <c r="J174" i="32"/>
  <c r="V55" i="8"/>
  <c r="Y33" i="30" l="1"/>
  <c r="X59" i="30"/>
  <c r="X79" i="30" s="1"/>
  <c r="V83" i="30"/>
  <c r="K131" i="8" s="1"/>
  <c r="K133" i="8" s="1"/>
  <c r="X7" i="17"/>
  <c r="W33" i="17"/>
  <c r="W55" i="17" s="1"/>
  <c r="J127" i="8"/>
  <c r="A19" i="11"/>
  <c r="B18" i="11"/>
  <c r="X81" i="30"/>
  <c r="Y73" i="30"/>
  <c r="Z80" i="6"/>
  <c r="AA71" i="6"/>
  <c r="Y30" i="6"/>
  <c r="X59" i="6"/>
  <c r="V83" i="6"/>
  <c r="K120" i="8" s="1"/>
  <c r="K122" i="8" s="1"/>
  <c r="W77" i="6"/>
  <c r="W83" i="6" s="1"/>
  <c r="L120" i="8" s="1"/>
  <c r="L122" i="8" s="1"/>
  <c r="Z73" i="6"/>
  <c r="Y81" i="6"/>
  <c r="K136" i="8"/>
  <c r="K138" i="8"/>
  <c r="H12" i="11"/>
  <c r="W55" i="8"/>
  <c r="AE16" i="6"/>
  <c r="J138" i="8"/>
  <c r="J136" i="8"/>
  <c r="K172" i="32"/>
  <c r="K169" i="32"/>
  <c r="R7" i="15"/>
  <c r="W80" i="30"/>
  <c r="X71" i="30"/>
  <c r="W75" i="30"/>
  <c r="W77" i="30" s="1"/>
  <c r="M60" i="17"/>
  <c r="M62" i="17"/>
  <c r="M59" i="17"/>
  <c r="M61" i="17"/>
  <c r="AF63" i="6"/>
  <c r="N162" i="32"/>
  <c r="Q65" i="8"/>
  <c r="P83" i="8"/>
  <c r="AA16" i="30"/>
  <c r="O137" i="32"/>
  <c r="O111" i="32"/>
  <c r="O86" i="32"/>
  <c r="O17" i="32"/>
  <c r="O145" i="32"/>
  <c r="O93" i="32"/>
  <c r="O48" i="32"/>
  <c r="O158" i="32"/>
  <c r="O102" i="32"/>
  <c r="O59" i="32"/>
  <c r="O141" i="32"/>
  <c r="O43" i="32"/>
  <c r="O74" i="32"/>
  <c r="O152" i="32"/>
  <c r="O63" i="32"/>
  <c r="O54" i="32"/>
  <c r="O100" i="32"/>
  <c r="O160" i="32"/>
  <c r="O109" i="32"/>
  <c r="O67" i="32"/>
  <c r="O23" i="32"/>
  <c r="O119" i="32"/>
  <c r="O25" i="32"/>
  <c r="O135" i="32"/>
  <c r="O81" i="32"/>
  <c r="O117" i="32"/>
  <c r="O128" i="32"/>
  <c r="O27" i="32"/>
  <c r="O21" i="32"/>
  <c r="P4" i="32"/>
  <c r="O154" i="32"/>
  <c r="O88" i="32"/>
  <c r="O50" i="32"/>
  <c r="O156" i="32"/>
  <c r="O65" i="32"/>
  <c r="O46" i="32"/>
  <c r="O113" i="32"/>
  <c r="O39" i="32"/>
  <c r="O83" i="32"/>
  <c r="O124" i="32"/>
  <c r="O139" i="32"/>
  <c r="O15" i="32"/>
  <c r="O98" i="32"/>
  <c r="O143" i="32"/>
  <c r="O69" i="32"/>
  <c r="O34" i="32"/>
  <c r="O147" i="32"/>
  <c r="O95" i="32"/>
  <c r="O19" i="32"/>
  <c r="O79" i="32"/>
  <c r="O13" i="32"/>
  <c r="O90" i="32"/>
  <c r="O77" i="32"/>
  <c r="O115" i="32"/>
  <c r="O149" i="32"/>
  <c r="O126" i="32"/>
  <c r="O72" i="32"/>
  <c r="O37" i="32"/>
  <c r="O52" i="32"/>
  <c r="O132" i="32"/>
  <c r="O29" i="32"/>
  <c r="O41" i="32"/>
  <c r="O56" i="32"/>
  <c r="O61" i="32"/>
  <c r="O130" i="32"/>
  <c r="O121" i="32"/>
  <c r="O32" i="32"/>
  <c r="Z63" i="30"/>
  <c r="P8" i="15"/>
  <c r="O15" i="15"/>
  <c r="AA68" i="6"/>
  <c r="Z75" i="6"/>
  <c r="E38" i="9"/>
  <c r="A39" i="9"/>
  <c r="I38" i="9"/>
  <c r="Q72" i="8" s="1"/>
  <c r="O121" i="8"/>
  <c r="O132" i="8"/>
  <c r="M164" i="32"/>
  <c r="M171" i="32" s="1"/>
  <c r="N104" i="32"/>
  <c r="N17" i="15"/>
  <c r="N20" i="15" s="1"/>
  <c r="N54" i="17" s="1"/>
  <c r="N56" i="17" s="1"/>
  <c r="Y75" i="6"/>
  <c r="A20" i="11" l="1"/>
  <c r="B19" i="11"/>
  <c r="K174" i="32"/>
  <c r="AA80" i="6"/>
  <c r="AB71" i="6"/>
  <c r="Y7" i="17"/>
  <c r="X33" i="17"/>
  <c r="X55" i="17" s="1"/>
  <c r="Z73" i="30"/>
  <c r="Y81" i="30"/>
  <c r="Z33" i="30"/>
  <c r="Y59" i="30"/>
  <c r="Y79" i="30" s="1"/>
  <c r="K127" i="8"/>
  <c r="K125" i="8"/>
  <c r="K105" i="8" s="1"/>
  <c r="X79" i="6"/>
  <c r="X77" i="6"/>
  <c r="L127" i="8"/>
  <c r="L125" i="8"/>
  <c r="L105" i="8" s="1"/>
  <c r="Z30" i="6"/>
  <c r="Y59" i="6"/>
  <c r="Y79" i="6" s="1"/>
  <c r="N61" i="17"/>
  <c r="N62" i="17"/>
  <c r="N59" i="17"/>
  <c r="N60" i="17"/>
  <c r="AB68" i="6"/>
  <c r="AA63" i="30"/>
  <c r="P121" i="8"/>
  <c r="P132" i="8"/>
  <c r="AG63" i="6"/>
  <c r="Y71" i="30"/>
  <c r="X80" i="30"/>
  <c r="X75" i="30"/>
  <c r="X77" i="30" s="1"/>
  <c r="X83" i="30" s="1"/>
  <c r="M131" i="8" s="1"/>
  <c r="M133" i="8" s="1"/>
  <c r="G12" i="11"/>
  <c r="J12" i="11"/>
  <c r="O17" i="15"/>
  <c r="O20" i="15" s="1"/>
  <c r="O54" i="17" s="1"/>
  <c r="O56" i="17" s="1"/>
  <c r="O104" i="32"/>
  <c r="S7" i="15"/>
  <c r="Q8" i="15"/>
  <c r="P15" i="15"/>
  <c r="P154" i="32"/>
  <c r="P119" i="32"/>
  <c r="P72" i="32"/>
  <c r="P52" i="32"/>
  <c r="P17" i="32"/>
  <c r="P102" i="32"/>
  <c r="P61" i="32"/>
  <c r="P160" i="32"/>
  <c r="P117" i="32"/>
  <c r="P74" i="32"/>
  <c r="P13" i="32"/>
  <c r="P77" i="32"/>
  <c r="P156" i="32"/>
  <c r="P65" i="32"/>
  <c r="P124" i="32"/>
  <c r="P43" i="32"/>
  <c r="P93" i="32"/>
  <c r="P147" i="32"/>
  <c r="P109" i="32"/>
  <c r="P69" i="32"/>
  <c r="P152" i="32"/>
  <c r="P59" i="32"/>
  <c r="P25" i="32"/>
  <c r="P95" i="32"/>
  <c r="P23" i="32"/>
  <c r="P121" i="32"/>
  <c r="P132" i="32"/>
  <c r="Q4" i="32"/>
  <c r="P56" i="32"/>
  <c r="P135" i="32"/>
  <c r="P130" i="32"/>
  <c r="P90" i="32"/>
  <c r="P32" i="32"/>
  <c r="P149" i="32"/>
  <c r="P83" i="32"/>
  <c r="P139" i="32"/>
  <c r="P67" i="32"/>
  <c r="P39" i="32"/>
  <c r="P79" i="32"/>
  <c r="P113" i="32"/>
  <c r="P143" i="32"/>
  <c r="P111" i="32"/>
  <c r="P41" i="32"/>
  <c r="P137" i="32"/>
  <c r="P54" i="32"/>
  <c r="P15" i="32"/>
  <c r="P128" i="32"/>
  <c r="P37" i="32"/>
  <c r="P141" i="32"/>
  <c r="P98" i="32"/>
  <c r="P158" i="32"/>
  <c r="P27" i="32"/>
  <c r="P63" i="32"/>
  <c r="P100" i="32"/>
  <c r="P29" i="32"/>
  <c r="P81" i="32"/>
  <c r="P145" i="32"/>
  <c r="P86" i="32"/>
  <c r="P126" i="32"/>
  <c r="P48" i="32"/>
  <c r="P21" i="32"/>
  <c r="P88" i="32"/>
  <c r="P115" i="32"/>
  <c r="P19" i="32"/>
  <c r="P46" i="32"/>
  <c r="P50" i="32"/>
  <c r="P34" i="32"/>
  <c r="AB16" i="30"/>
  <c r="N164" i="32"/>
  <c r="N171" i="32" s="1"/>
  <c r="L172" i="32"/>
  <c r="L169" i="32"/>
  <c r="AF16" i="6"/>
  <c r="O162" i="32"/>
  <c r="R65" i="8"/>
  <c r="Q83" i="8"/>
  <c r="A40" i="9"/>
  <c r="E39" i="9"/>
  <c r="I39" i="9"/>
  <c r="R72" i="8" s="1"/>
  <c r="W83" i="30"/>
  <c r="L131" i="8" s="1"/>
  <c r="L133" i="8" s="1"/>
  <c r="X55" i="8"/>
  <c r="AA73" i="6"/>
  <c r="AA75" i="6" s="1"/>
  <c r="Z81" i="6"/>
  <c r="X83" i="6" l="1"/>
  <c r="M120" i="8" s="1"/>
  <c r="M122" i="8" s="1"/>
  <c r="M125" i="8" s="1"/>
  <c r="M105" i="8" s="1"/>
  <c r="Z7" i="17"/>
  <c r="Y33" i="17"/>
  <c r="Y55" i="17" s="1"/>
  <c r="Z81" i="30"/>
  <c r="AA73" i="30"/>
  <c r="L174" i="32"/>
  <c r="AC71" i="6"/>
  <c r="AB80" i="6"/>
  <c r="AA33" i="30"/>
  <c r="Z59" i="30"/>
  <c r="Z79" i="30" s="1"/>
  <c r="A21" i="11"/>
  <c r="B20" i="11"/>
  <c r="M127" i="8"/>
  <c r="AA30" i="6"/>
  <c r="Z59" i="6"/>
  <c r="Y77" i="6"/>
  <c r="Y83" i="6" s="1"/>
  <c r="N120" i="8" s="1"/>
  <c r="N122" i="8" s="1"/>
  <c r="AB73" i="6"/>
  <c r="AA81" i="6"/>
  <c r="Q132" i="8"/>
  <c r="Q121" i="8"/>
  <c r="AG16" i="6"/>
  <c r="P162" i="32"/>
  <c r="P104" i="32"/>
  <c r="R8" i="15"/>
  <c r="Q15" i="15"/>
  <c r="M136" i="8"/>
  <c r="M138" i="8"/>
  <c r="AB63" i="30"/>
  <c r="L138" i="8"/>
  <c r="L136" i="8"/>
  <c r="S65" i="8"/>
  <c r="R83" i="8"/>
  <c r="M169" i="32"/>
  <c r="M172" i="32"/>
  <c r="T7" i="15"/>
  <c r="Y55" i="8"/>
  <c r="O164" i="32"/>
  <c r="O171" i="32" s="1"/>
  <c r="O60" i="17"/>
  <c r="O62" i="17"/>
  <c r="O59" i="17"/>
  <c r="O61" i="17"/>
  <c r="Y80" i="30"/>
  <c r="Z71" i="30"/>
  <c r="Y75" i="30"/>
  <c r="Y77" i="30" s="1"/>
  <c r="E40" i="9"/>
  <c r="A41" i="9"/>
  <c r="I40" i="9"/>
  <c r="S72" i="8" s="1"/>
  <c r="AC16" i="30"/>
  <c r="Q147" i="32"/>
  <c r="Q98" i="32"/>
  <c r="Q72" i="32"/>
  <c r="Q46" i="32"/>
  <c r="Q128" i="32"/>
  <c r="Q74" i="32"/>
  <c r="Q29" i="32"/>
  <c r="Q137" i="32"/>
  <c r="Q56" i="32"/>
  <c r="Q19" i="32"/>
  <c r="Q115" i="32"/>
  <c r="Q34" i="32"/>
  <c r="Q143" i="32"/>
  <c r="Q86" i="32"/>
  <c r="Q109" i="32"/>
  <c r="Q145" i="32"/>
  <c r="Q81" i="32"/>
  <c r="Q130" i="32"/>
  <c r="Q61" i="32"/>
  <c r="Q21" i="32"/>
  <c r="Q126" i="32"/>
  <c r="Q77" i="32"/>
  <c r="Q156" i="32"/>
  <c r="Q67" i="32"/>
  <c r="Q132" i="32"/>
  <c r="Q63" i="32"/>
  <c r="Q117" i="32"/>
  <c r="Q25" i="32"/>
  <c r="Q17" i="32"/>
  <c r="Q113" i="32"/>
  <c r="Q90" i="32"/>
  <c r="Q27" i="32"/>
  <c r="Q100" i="32"/>
  <c r="Q50" i="32"/>
  <c r="Q135" i="32"/>
  <c r="Q43" i="32"/>
  <c r="Q121" i="32"/>
  <c r="Q41" i="32"/>
  <c r="Q111" i="32"/>
  <c r="Q37" i="32"/>
  <c r="Q65" i="32"/>
  <c r="Q158" i="32"/>
  <c r="Q119" i="32"/>
  <c r="Q54" i="32"/>
  <c r="Q160" i="32"/>
  <c r="Q102" i="32"/>
  <c r="R4" i="32"/>
  <c r="Q124" i="32"/>
  <c r="Q13" i="32"/>
  <c r="Q83" i="32"/>
  <c r="Q15" i="32"/>
  <c r="Q69" i="32"/>
  <c r="Q48" i="32"/>
  <c r="Q32" i="32"/>
  <c r="Q79" i="32"/>
  <c r="Q23" i="32"/>
  <c r="Q154" i="32"/>
  <c r="Q39" i="32"/>
  <c r="Q88" i="32"/>
  <c r="Q59" i="32"/>
  <c r="Q149" i="32"/>
  <c r="Q152" i="32"/>
  <c r="Q93" i="32"/>
  <c r="Q95" i="32"/>
  <c r="Q139" i="32"/>
  <c r="Q141" i="32"/>
  <c r="Q52" i="32"/>
  <c r="P20" i="15"/>
  <c r="P54" i="17" s="1"/>
  <c r="P56" i="17" s="1"/>
  <c r="P17" i="15"/>
  <c r="I12" i="11"/>
  <c r="AH63" i="6"/>
  <c r="AC68" i="6"/>
  <c r="AB75" i="6"/>
  <c r="P164" i="32" l="1"/>
  <c r="P171" i="32" s="1"/>
  <c r="AD71" i="6"/>
  <c r="AC80" i="6"/>
  <c r="AA81" i="30"/>
  <c r="AB73" i="30"/>
  <c r="B21" i="11"/>
  <c r="A22" i="11"/>
  <c r="M174" i="32"/>
  <c r="N169" i="32" s="1"/>
  <c r="Z33" i="17"/>
  <c r="Z55" i="17" s="1"/>
  <c r="AA7" i="17"/>
  <c r="AB33" i="30"/>
  <c r="AA59" i="30"/>
  <c r="AA79" i="30" s="1"/>
  <c r="N127" i="8"/>
  <c r="N125" i="8"/>
  <c r="N105" i="8" s="1"/>
  <c r="AB30" i="6"/>
  <c r="AA59" i="6"/>
  <c r="Z79" i="6"/>
  <c r="Z77" i="6"/>
  <c r="AD68" i="6"/>
  <c r="P62" i="17"/>
  <c r="P59" i="17"/>
  <c r="P61" i="17"/>
  <c r="P60" i="17"/>
  <c r="Q162" i="32"/>
  <c r="AD16" i="30"/>
  <c r="R121" i="8"/>
  <c r="R132" i="8"/>
  <c r="Q17" i="15"/>
  <c r="Q20" i="15" s="1"/>
  <c r="Q54" i="17" s="1"/>
  <c r="Q56" i="17" s="1"/>
  <c r="AH16" i="6"/>
  <c r="AI63" i="6"/>
  <c r="T65" i="8"/>
  <c r="S83" i="8"/>
  <c r="S8" i="15"/>
  <c r="R15" i="15"/>
  <c r="AC73" i="6"/>
  <c r="AC75" i="6" s="1"/>
  <c r="AB81" i="6"/>
  <c r="AA71" i="30"/>
  <c r="Z80" i="30"/>
  <c r="Z75" i="30"/>
  <c r="Z77" i="30" s="1"/>
  <c r="Z55" i="8"/>
  <c r="AC63" i="30"/>
  <c r="R130" i="32"/>
  <c r="R109" i="32"/>
  <c r="R88" i="32"/>
  <c r="R15" i="32"/>
  <c r="R143" i="32"/>
  <c r="R100" i="32"/>
  <c r="R56" i="32"/>
  <c r="R152" i="32"/>
  <c r="R93" i="32"/>
  <c r="S4" i="32"/>
  <c r="R95" i="32"/>
  <c r="R19" i="32"/>
  <c r="R128" i="32"/>
  <c r="R74" i="32"/>
  <c r="R156" i="32"/>
  <c r="R98" i="32"/>
  <c r="R113" i="32"/>
  <c r="R147" i="32"/>
  <c r="R90" i="32"/>
  <c r="R52" i="32"/>
  <c r="R158" i="32"/>
  <c r="R77" i="32"/>
  <c r="R43" i="32"/>
  <c r="R67" i="32"/>
  <c r="R139" i="32"/>
  <c r="R83" i="32"/>
  <c r="R135" i="32"/>
  <c r="R41" i="32"/>
  <c r="R39" i="32"/>
  <c r="R37" i="32"/>
  <c r="R137" i="32"/>
  <c r="R72" i="32"/>
  <c r="R32" i="32"/>
  <c r="R145" i="32"/>
  <c r="R50" i="32"/>
  <c r="R21" i="32"/>
  <c r="R61" i="32"/>
  <c r="R132" i="32"/>
  <c r="R46" i="32"/>
  <c r="R117" i="32"/>
  <c r="R48" i="32"/>
  <c r="R149" i="32"/>
  <c r="R119" i="32"/>
  <c r="R54" i="32"/>
  <c r="R34" i="32"/>
  <c r="R124" i="32"/>
  <c r="R79" i="32"/>
  <c r="R141" i="32"/>
  <c r="R23" i="32"/>
  <c r="R102" i="32"/>
  <c r="R25" i="32"/>
  <c r="R86" i="32"/>
  <c r="R13" i="32"/>
  <c r="R104" i="32" s="1"/>
  <c r="R115" i="32"/>
  <c r="R17" i="32"/>
  <c r="R29" i="32"/>
  <c r="R81" i="32"/>
  <c r="R154" i="32"/>
  <c r="R121" i="32"/>
  <c r="R63" i="32"/>
  <c r="R65" i="32"/>
  <c r="R126" i="32"/>
  <c r="R27" i="32"/>
  <c r="R160" i="32"/>
  <c r="R111" i="32"/>
  <c r="R59" i="32"/>
  <c r="R69" i="32"/>
  <c r="U7" i="15"/>
  <c r="C13" i="11"/>
  <c r="Q104" i="32"/>
  <c r="A42" i="9"/>
  <c r="E41" i="9"/>
  <c r="I41" i="9"/>
  <c r="T72" i="8" s="1"/>
  <c r="Y83" i="30"/>
  <c r="N131" i="8" s="1"/>
  <c r="N133" i="8" s="1"/>
  <c r="Z83" i="6" l="1"/>
  <c r="O120" i="8" s="1"/>
  <c r="O122" i="8" s="1"/>
  <c r="O125" i="8" s="1"/>
  <c r="O105" i="8" s="1"/>
  <c r="B22" i="11"/>
  <c r="A23" i="11"/>
  <c r="AB81" i="30"/>
  <c r="AC73" i="30"/>
  <c r="AC33" i="30"/>
  <c r="AB59" i="30"/>
  <c r="AB79" i="30" s="1"/>
  <c r="N172" i="32"/>
  <c r="N174" i="32" s="1"/>
  <c r="AB7" i="17"/>
  <c r="AA33" i="17"/>
  <c r="AA55" i="17" s="1"/>
  <c r="AD80" i="6"/>
  <c r="AE71" i="6"/>
  <c r="O127" i="8"/>
  <c r="AA79" i="6"/>
  <c r="AA77" i="6"/>
  <c r="AA83" i="6" s="1"/>
  <c r="P120" i="8" s="1"/>
  <c r="P122" i="8" s="1"/>
  <c r="AC30" i="6"/>
  <c r="AB59" i="6"/>
  <c r="Q61" i="17"/>
  <c r="Q59" i="17"/>
  <c r="Q62" i="17"/>
  <c r="Q60" i="17"/>
  <c r="S132" i="8"/>
  <c r="S121" i="8"/>
  <c r="AI16" i="6"/>
  <c r="AE16" i="30"/>
  <c r="AD63" i="30"/>
  <c r="AA55" i="8"/>
  <c r="R17" i="15"/>
  <c r="R20" i="15" s="1"/>
  <c r="R54" i="17" s="1"/>
  <c r="R56" i="17" s="1"/>
  <c r="AJ63" i="6"/>
  <c r="Q164" i="32"/>
  <c r="Q171" i="32" s="1"/>
  <c r="A43" i="9"/>
  <c r="E42" i="9"/>
  <c r="I42" i="9"/>
  <c r="U72" i="8" s="1"/>
  <c r="V7" i="15"/>
  <c r="AA80" i="30"/>
  <c r="AB71" i="30"/>
  <c r="AA75" i="30"/>
  <c r="AA77" i="30" s="1"/>
  <c r="U65" i="8"/>
  <c r="T83" i="8"/>
  <c r="N138" i="8"/>
  <c r="N136" i="8"/>
  <c r="H13" i="11"/>
  <c r="S152" i="32"/>
  <c r="S117" i="32"/>
  <c r="S147" i="32"/>
  <c r="S83" i="32"/>
  <c r="S59" i="32"/>
  <c r="S32" i="32"/>
  <c r="S130" i="32"/>
  <c r="S90" i="32"/>
  <c r="S41" i="32"/>
  <c r="S121" i="32"/>
  <c r="S86" i="32"/>
  <c r="S37" i="32"/>
  <c r="S111" i="32"/>
  <c r="S54" i="32"/>
  <c r="S139" i="32"/>
  <c r="S50" i="32"/>
  <c r="S128" i="32"/>
  <c r="S149" i="32"/>
  <c r="S65" i="32"/>
  <c r="S25" i="32"/>
  <c r="S137" i="32"/>
  <c r="S67" i="32"/>
  <c r="S158" i="32"/>
  <c r="S61" i="32"/>
  <c r="S154" i="32"/>
  <c r="S56" i="32"/>
  <c r="S27" i="32"/>
  <c r="S72" i="32"/>
  <c r="S74" i="32"/>
  <c r="S124" i="32"/>
  <c r="S100" i="32"/>
  <c r="S77" i="32"/>
  <c r="S15" i="32"/>
  <c r="S93" i="32"/>
  <c r="S21" i="32"/>
  <c r="S115" i="32"/>
  <c r="S39" i="32"/>
  <c r="S113" i="32"/>
  <c r="S34" i="32"/>
  <c r="S46" i="32"/>
  <c r="S98" i="32"/>
  <c r="S145" i="32"/>
  <c r="S102" i="32"/>
  <c r="S156" i="32"/>
  <c r="S19" i="32"/>
  <c r="S17" i="32"/>
  <c r="S13" i="32"/>
  <c r="S141" i="32"/>
  <c r="S135" i="32"/>
  <c r="S95" i="32"/>
  <c r="S119" i="32"/>
  <c r="S132" i="32"/>
  <c r="S143" i="32"/>
  <c r="S52" i="32"/>
  <c r="S29" i="32"/>
  <c r="S160" i="32"/>
  <c r="S43" i="32"/>
  <c r="S69" i="32"/>
  <c r="S88" i="32"/>
  <c r="S79" i="32"/>
  <c r="S109" i="32"/>
  <c r="S63" i="32"/>
  <c r="S126" i="32"/>
  <c r="S81" i="32"/>
  <c r="T4" i="32"/>
  <c r="S23" i="32"/>
  <c r="S48" i="32"/>
  <c r="R162" i="32"/>
  <c r="R164" i="32" s="1"/>
  <c r="R171" i="32" s="1"/>
  <c r="Z83" i="30"/>
  <c r="O131" i="8" s="1"/>
  <c r="O133" i="8" s="1"/>
  <c r="AD73" i="6"/>
  <c r="AC81" i="6"/>
  <c r="T8" i="15"/>
  <c r="S15" i="15"/>
  <c r="AE68" i="6"/>
  <c r="AD75" i="6"/>
  <c r="O169" i="32" l="1"/>
  <c r="O172" i="32"/>
  <c r="AD33" i="30"/>
  <c r="AC59" i="30"/>
  <c r="AC79" i="30" s="1"/>
  <c r="AD73" i="30"/>
  <c r="AC81" i="30"/>
  <c r="AE80" i="6"/>
  <c r="AF71" i="6"/>
  <c r="A24" i="11"/>
  <c r="B23" i="11"/>
  <c r="AC7" i="17"/>
  <c r="AB33" i="17"/>
  <c r="AB55" i="17" s="1"/>
  <c r="AB79" i="6"/>
  <c r="AB77" i="6"/>
  <c r="AD30" i="6"/>
  <c r="AC59" i="6"/>
  <c r="P127" i="8"/>
  <c r="P125" i="8"/>
  <c r="P105" i="8" s="1"/>
  <c r="R61" i="17"/>
  <c r="R60" i="17"/>
  <c r="R59" i="17"/>
  <c r="R62" i="17"/>
  <c r="V65" i="8"/>
  <c r="U83" i="8"/>
  <c r="AE63" i="30"/>
  <c r="AE73" i="6"/>
  <c r="AD81" i="6"/>
  <c r="AA83" i="30"/>
  <c r="P131" i="8" s="1"/>
  <c r="P133" i="8" s="1"/>
  <c r="W7" i="15"/>
  <c r="AF68" i="6"/>
  <c r="AE75" i="6"/>
  <c r="U8" i="15"/>
  <c r="T15" i="15"/>
  <c r="T121" i="8"/>
  <c r="T132" i="8"/>
  <c r="AK63" i="6"/>
  <c r="AB55" i="8"/>
  <c r="AJ16" i="6"/>
  <c r="S104" i="32"/>
  <c r="E43" i="9"/>
  <c r="A44" i="9"/>
  <c r="I43" i="9"/>
  <c r="V72" i="8" s="1"/>
  <c r="S17" i="15"/>
  <c r="S20" i="15" s="1"/>
  <c r="S54" i="17" s="1"/>
  <c r="S56" i="17" s="1"/>
  <c r="O136" i="8"/>
  <c r="O138" i="8"/>
  <c r="T128" i="32"/>
  <c r="T81" i="32"/>
  <c r="T61" i="32"/>
  <c r="T25" i="32"/>
  <c r="T149" i="32"/>
  <c r="T54" i="32"/>
  <c r="T48" i="32"/>
  <c r="T141" i="32"/>
  <c r="T72" i="32"/>
  <c r="T27" i="32"/>
  <c r="T135" i="32"/>
  <c r="T90" i="32"/>
  <c r="T46" i="32"/>
  <c r="T130" i="32"/>
  <c r="T59" i="32"/>
  <c r="T29" i="32"/>
  <c r="T145" i="32"/>
  <c r="T63" i="32"/>
  <c r="T23" i="32"/>
  <c r="T147" i="32"/>
  <c r="T83" i="32"/>
  <c r="T154" i="32"/>
  <c r="T95" i="32"/>
  <c r="T39" i="32"/>
  <c r="T115" i="32"/>
  <c r="T69" i="32"/>
  <c r="T86" i="32"/>
  <c r="T102" i="32"/>
  <c r="T65" i="32"/>
  <c r="T156" i="32"/>
  <c r="T117" i="32"/>
  <c r="T79" i="32"/>
  <c r="U4" i="32"/>
  <c r="T126" i="32"/>
  <c r="T32" i="32"/>
  <c r="T119" i="32"/>
  <c r="T74" i="32"/>
  <c r="T160" i="32"/>
  <c r="T67" i="32"/>
  <c r="T34" i="32"/>
  <c r="T132" i="32"/>
  <c r="T152" i="32"/>
  <c r="T139" i="32"/>
  <c r="T41" i="32"/>
  <c r="T77" i="32"/>
  <c r="T121" i="32"/>
  <c r="T137" i="32"/>
  <c r="T13" i="32"/>
  <c r="T109" i="32"/>
  <c r="T111" i="32"/>
  <c r="T43" i="32"/>
  <c r="T56" i="32"/>
  <c r="T50" i="32"/>
  <c r="T113" i="32"/>
  <c r="T37" i="32"/>
  <c r="T100" i="32"/>
  <c r="T158" i="32"/>
  <c r="T21" i="32"/>
  <c r="T52" i="32"/>
  <c r="T93" i="32"/>
  <c r="T15" i="32"/>
  <c r="T143" i="32"/>
  <c r="T17" i="32"/>
  <c r="T98" i="32"/>
  <c r="T19" i="32"/>
  <c r="T88" i="32"/>
  <c r="T124" i="32"/>
  <c r="S162" i="32"/>
  <c r="J13" i="11"/>
  <c r="G13" i="11"/>
  <c r="AB80" i="30"/>
  <c r="AC71" i="30"/>
  <c r="AB75" i="30"/>
  <c r="AB77" i="30" s="1"/>
  <c r="AF16" i="30"/>
  <c r="AF80" i="6" l="1"/>
  <c r="AG71" i="6"/>
  <c r="AD81" i="30"/>
  <c r="AE73" i="30"/>
  <c r="S164" i="32"/>
  <c r="S171" i="32" s="1"/>
  <c r="AD7" i="17"/>
  <c r="AC33" i="17"/>
  <c r="AC55" i="17" s="1"/>
  <c r="AE33" i="30"/>
  <c r="AD59" i="30"/>
  <c r="AD79" i="30" s="1"/>
  <c r="AB83" i="30"/>
  <c r="Q131" i="8" s="1"/>
  <c r="Q133" i="8" s="1"/>
  <c r="A25" i="11"/>
  <c r="B24" i="11"/>
  <c r="O174" i="32"/>
  <c r="AC79" i="6"/>
  <c r="AC77" i="6"/>
  <c r="AE30" i="6"/>
  <c r="AD59" i="6"/>
  <c r="AB83" i="6"/>
  <c r="Q120" i="8" s="1"/>
  <c r="Q122" i="8" s="1"/>
  <c r="S59" i="17"/>
  <c r="S62" i="17"/>
  <c r="S61" i="17"/>
  <c r="S60" i="17"/>
  <c r="T17" i="15"/>
  <c r="T20" i="15" s="1"/>
  <c r="T54" i="17" s="1"/>
  <c r="T56" i="17" s="1"/>
  <c r="U132" i="8"/>
  <c r="U121" i="8"/>
  <c r="AD71" i="30"/>
  <c r="AC80" i="30"/>
  <c r="AC75" i="30"/>
  <c r="AC77" i="30" s="1"/>
  <c r="AG16" i="30"/>
  <c r="T162" i="32"/>
  <c r="U139" i="32"/>
  <c r="U88" i="32"/>
  <c r="U63" i="32"/>
  <c r="U126" i="32"/>
  <c r="U95" i="32"/>
  <c r="U17" i="32"/>
  <c r="U141" i="32"/>
  <c r="U93" i="32"/>
  <c r="U48" i="32"/>
  <c r="U19" i="32"/>
  <c r="U113" i="32"/>
  <c r="U86" i="32"/>
  <c r="V4" i="32"/>
  <c r="U77" i="32"/>
  <c r="U54" i="32"/>
  <c r="U39" i="32"/>
  <c r="U132" i="32"/>
  <c r="U69" i="32"/>
  <c r="U145" i="32"/>
  <c r="U74" i="32"/>
  <c r="U41" i="32"/>
  <c r="U117" i="32"/>
  <c r="U67" i="32"/>
  <c r="U158" i="32"/>
  <c r="U83" i="32"/>
  <c r="U25" i="32"/>
  <c r="U46" i="32"/>
  <c r="U128" i="32"/>
  <c r="U21" i="32"/>
  <c r="U156" i="32"/>
  <c r="U100" i="32"/>
  <c r="U81" i="32"/>
  <c r="U124" i="32"/>
  <c r="U50" i="32"/>
  <c r="U152" i="32"/>
  <c r="U65" i="32"/>
  <c r="U13" i="32"/>
  <c r="U135" i="32"/>
  <c r="U59" i="32"/>
  <c r="U15" i="32"/>
  <c r="U102" i="32"/>
  <c r="U130" i="32"/>
  <c r="U111" i="32"/>
  <c r="U98" i="32"/>
  <c r="U143" i="32"/>
  <c r="U37" i="32"/>
  <c r="U43" i="32"/>
  <c r="U27" i="32"/>
  <c r="U52" i="32"/>
  <c r="U72" i="32"/>
  <c r="U119" i="32"/>
  <c r="U137" i="32"/>
  <c r="U32" i="32"/>
  <c r="U79" i="32"/>
  <c r="U149" i="32"/>
  <c r="U160" i="32"/>
  <c r="U34" i="32"/>
  <c r="U90" i="32"/>
  <c r="U115" i="32"/>
  <c r="U109" i="32"/>
  <c r="U56" i="32"/>
  <c r="U29" i="32"/>
  <c r="U121" i="32"/>
  <c r="U61" i="32"/>
  <c r="U147" i="32"/>
  <c r="U154" i="32"/>
  <c r="U23" i="32"/>
  <c r="Q138" i="8"/>
  <c r="Q136" i="8"/>
  <c r="AG68" i="6"/>
  <c r="I13" i="11"/>
  <c r="E44" i="9"/>
  <c r="A45" i="9"/>
  <c r="I44" i="9"/>
  <c r="W72" i="8" s="1"/>
  <c r="AK16" i="6"/>
  <c r="AL63" i="6"/>
  <c r="V8" i="15"/>
  <c r="U15" i="15"/>
  <c r="P136" i="8"/>
  <c r="P138" i="8"/>
  <c r="AF63" i="30"/>
  <c r="W65" i="8"/>
  <c r="V83" i="8"/>
  <c r="T104" i="32"/>
  <c r="AC55" i="8"/>
  <c r="X7" i="15"/>
  <c r="AE81" i="6"/>
  <c r="AF73" i="6"/>
  <c r="AF75" i="6" s="1"/>
  <c r="T164" i="32" l="1"/>
  <c r="T171" i="32" s="1"/>
  <c r="AE7" i="17"/>
  <c r="AD33" i="17"/>
  <c r="AD55" i="17" s="1"/>
  <c r="P172" i="32"/>
  <c r="P169" i="32"/>
  <c r="P174" i="32" s="1"/>
  <c r="AE81" i="30"/>
  <c r="AF73" i="30"/>
  <c r="U162" i="32"/>
  <c r="U164" i="32" s="1"/>
  <c r="U171" i="32" s="1"/>
  <c r="A26" i="11"/>
  <c r="B25" i="11"/>
  <c r="AG80" i="6"/>
  <c r="AH71" i="6"/>
  <c r="AF33" i="30"/>
  <c r="AE59" i="30"/>
  <c r="AE79" i="30" s="1"/>
  <c r="AC83" i="6"/>
  <c r="R120" i="8" s="1"/>
  <c r="R122" i="8" s="1"/>
  <c r="R127" i="8" s="1"/>
  <c r="Q125" i="8"/>
  <c r="Q105" i="8" s="1"/>
  <c r="Q127" i="8"/>
  <c r="AF30" i="6"/>
  <c r="AE59" i="6"/>
  <c r="AD79" i="6"/>
  <c r="AD77" i="6"/>
  <c r="T59" i="17"/>
  <c r="T60" i="17"/>
  <c r="T61" i="17"/>
  <c r="T62" i="17"/>
  <c r="AM63" i="6"/>
  <c r="Q169" i="32"/>
  <c r="Q174" i="32" s="1"/>
  <c r="Q172" i="32"/>
  <c r="AH68" i="6"/>
  <c r="AE71" i="30"/>
  <c r="AD80" i="30"/>
  <c r="AD75" i="30"/>
  <c r="AD77" i="30" s="1"/>
  <c r="AD55" i="8"/>
  <c r="V132" i="8"/>
  <c r="V121" i="8"/>
  <c r="U17" i="15"/>
  <c r="U20" i="15" s="1"/>
  <c r="U54" i="17" s="1"/>
  <c r="U56" i="17" s="1"/>
  <c r="AL16" i="6"/>
  <c r="AH16" i="30"/>
  <c r="AF81" i="6"/>
  <c r="AG73" i="6"/>
  <c r="AG75" i="6" s="1"/>
  <c r="AG63" i="30"/>
  <c r="E45" i="9"/>
  <c r="I45" i="9"/>
  <c r="X72" i="8" s="1"/>
  <c r="Y7" i="15"/>
  <c r="X65" i="8"/>
  <c r="W83" i="8"/>
  <c r="W8" i="15"/>
  <c r="V15" i="15"/>
  <c r="C14" i="11"/>
  <c r="U104" i="32"/>
  <c r="V143" i="32"/>
  <c r="V121" i="32"/>
  <c r="V98" i="32"/>
  <c r="V23" i="32"/>
  <c r="V139" i="32"/>
  <c r="V117" i="32"/>
  <c r="V93" i="32"/>
  <c r="V19" i="32"/>
  <c r="V158" i="32"/>
  <c r="V124" i="32"/>
  <c r="V72" i="32"/>
  <c r="V52" i="32"/>
  <c r="V17" i="32"/>
  <c r="V46" i="32"/>
  <c r="V126" i="32"/>
  <c r="V109" i="32"/>
  <c r="V137" i="32"/>
  <c r="V149" i="32"/>
  <c r="V81" i="32"/>
  <c r="V41" i="32"/>
  <c r="V145" i="32"/>
  <c r="V77" i="32"/>
  <c r="V37" i="32"/>
  <c r="V152" i="32"/>
  <c r="V113" i="32"/>
  <c r="V69" i="32"/>
  <c r="V154" i="32"/>
  <c r="V130" i="32"/>
  <c r="V86" i="32"/>
  <c r="V115" i="32"/>
  <c r="V79" i="32"/>
  <c r="V25" i="32"/>
  <c r="V111" i="32"/>
  <c r="V74" i="32"/>
  <c r="V21" i="32"/>
  <c r="V141" i="32"/>
  <c r="V54" i="32"/>
  <c r="V15" i="32"/>
  <c r="V67" i="32"/>
  <c r="V50" i="32"/>
  <c r="V48" i="32"/>
  <c r="V160" i="32"/>
  <c r="V61" i="32"/>
  <c r="V95" i="32"/>
  <c r="W4" i="32"/>
  <c r="V88" i="32"/>
  <c r="V13" i="32"/>
  <c r="V29" i="32"/>
  <c r="V132" i="32"/>
  <c r="V43" i="32"/>
  <c r="V59" i="32"/>
  <c r="V135" i="32"/>
  <c r="V32" i="32"/>
  <c r="V147" i="32"/>
  <c r="V65" i="32"/>
  <c r="V100" i="32"/>
  <c r="V156" i="32"/>
  <c r="V56" i="32"/>
  <c r="V102" i="32"/>
  <c r="V34" i="32"/>
  <c r="V27" i="32"/>
  <c r="V39" i="32"/>
  <c r="V90" i="32"/>
  <c r="V63" i="32"/>
  <c r="V119" i="32"/>
  <c r="V128" i="32"/>
  <c r="V83" i="32"/>
  <c r="AC83" i="30"/>
  <c r="R131" i="8" s="1"/>
  <c r="R133" i="8" s="1"/>
  <c r="AF81" i="30" l="1"/>
  <c r="AG73" i="30"/>
  <c r="AG33" i="30"/>
  <c r="AF59" i="30"/>
  <c r="AF79" i="30" s="1"/>
  <c r="AH80" i="6"/>
  <c r="AI71" i="6"/>
  <c r="AE33" i="17"/>
  <c r="AE55" i="17" s="1"/>
  <c r="AF7" i="17"/>
  <c r="A27" i="11"/>
  <c r="B26" i="11"/>
  <c r="R125" i="8"/>
  <c r="R105" i="8" s="1"/>
  <c r="AG30" i="6"/>
  <c r="AF59" i="6"/>
  <c r="AE79" i="6"/>
  <c r="AE77" i="6"/>
  <c r="AD83" i="6"/>
  <c r="S120" i="8" s="1"/>
  <c r="S122" i="8" s="1"/>
  <c r="R172" i="32"/>
  <c r="R169" i="32"/>
  <c r="R174" i="32" s="1"/>
  <c r="X8" i="15"/>
  <c r="W15" i="15"/>
  <c r="U61" i="17"/>
  <c r="U60" i="17"/>
  <c r="U62" i="17"/>
  <c r="U59" i="17"/>
  <c r="W158" i="32"/>
  <c r="W113" i="32"/>
  <c r="W61" i="32"/>
  <c r="W39" i="32"/>
  <c r="W160" i="32"/>
  <c r="W126" i="32"/>
  <c r="W74" i="32"/>
  <c r="W50" i="32"/>
  <c r="W23" i="32"/>
  <c r="W135" i="32"/>
  <c r="W59" i="32"/>
  <c r="W121" i="32"/>
  <c r="W48" i="32"/>
  <c r="W117" i="32"/>
  <c r="W43" i="32"/>
  <c r="W37" i="32"/>
  <c r="W63" i="32"/>
  <c r="W147" i="32"/>
  <c r="W79" i="32"/>
  <c r="W21" i="32"/>
  <c r="W137" i="32"/>
  <c r="W93" i="32"/>
  <c r="W34" i="32"/>
  <c r="W149" i="32"/>
  <c r="W95" i="32"/>
  <c r="W111" i="32"/>
  <c r="W19" i="32"/>
  <c r="W77" i="32"/>
  <c r="W152" i="32"/>
  <c r="W29" i="32"/>
  <c r="W119" i="32"/>
  <c r="W72" i="32"/>
  <c r="W27" i="32"/>
  <c r="W109" i="32"/>
  <c r="W86" i="32"/>
  <c r="W41" i="32"/>
  <c r="W124" i="32"/>
  <c r="W32" i="32"/>
  <c r="W81" i="32"/>
  <c r="W102" i="32"/>
  <c r="W15" i="32"/>
  <c r="W139" i="32"/>
  <c r="W141" i="32"/>
  <c r="W54" i="32"/>
  <c r="W115" i="32"/>
  <c r="W156" i="32"/>
  <c r="W132" i="32"/>
  <c r="W65" i="32"/>
  <c r="W100" i="32"/>
  <c r="W130" i="32"/>
  <c r="W46" i="32"/>
  <c r="W56" i="32"/>
  <c r="W145" i="32"/>
  <c r="W69" i="32"/>
  <c r="X4" i="32"/>
  <c r="W98" i="32"/>
  <c r="W154" i="32"/>
  <c r="W67" i="32"/>
  <c r="W83" i="32"/>
  <c r="W13" i="32"/>
  <c r="W88" i="32"/>
  <c r="W17" i="32"/>
  <c r="W25" i="32"/>
  <c r="W90" i="32"/>
  <c r="W128" i="32"/>
  <c r="W143" i="32"/>
  <c r="W52" i="32"/>
  <c r="W132" i="8"/>
  <c r="W121" i="8"/>
  <c r="AI16" i="30"/>
  <c r="AE55" i="8"/>
  <c r="AI68" i="6"/>
  <c r="AN63" i="6"/>
  <c r="V104" i="32"/>
  <c r="V17" i="15"/>
  <c r="V20" i="15"/>
  <c r="V54" i="17" s="1"/>
  <c r="V56" i="17" s="1"/>
  <c r="Z7" i="15"/>
  <c r="H14" i="11"/>
  <c r="AF71" i="30"/>
  <c r="AE80" i="30"/>
  <c r="AE75" i="30"/>
  <c r="AE77" i="30" s="1"/>
  <c r="R138" i="8"/>
  <c r="R136" i="8"/>
  <c r="V162" i="32"/>
  <c r="Y65" i="8"/>
  <c r="X83" i="8"/>
  <c r="AH63" i="30"/>
  <c r="AH73" i="6"/>
  <c r="AH75" i="6" s="1"/>
  <c r="AG81" i="6"/>
  <c r="AM16" i="6"/>
  <c r="AD83" i="30"/>
  <c r="S131" i="8" s="1"/>
  <c r="S133" i="8" s="1"/>
  <c r="AF33" i="17" l="1"/>
  <c r="AF55" i="17" s="1"/>
  <c r="AG7" i="17"/>
  <c r="AG33" i="17" s="1"/>
  <c r="AG55" i="17" s="1"/>
  <c r="AJ71" i="6"/>
  <c r="AI80" i="6"/>
  <c r="AH33" i="30"/>
  <c r="AG59" i="30"/>
  <c r="AG79" i="30" s="1"/>
  <c r="V164" i="32"/>
  <c r="V171" i="32" s="1"/>
  <c r="AG81" i="30"/>
  <c r="AH73" i="30"/>
  <c r="A28" i="11"/>
  <c r="B27" i="11"/>
  <c r="S125" i="8"/>
  <c r="S105" i="8" s="1"/>
  <c r="S127" i="8"/>
  <c r="AE83" i="6"/>
  <c r="T120" i="8" s="1"/>
  <c r="T122" i="8" s="1"/>
  <c r="AF79" i="6"/>
  <c r="AF77" i="6"/>
  <c r="AH30" i="6"/>
  <c r="AG59" i="6"/>
  <c r="AN16" i="6"/>
  <c r="X132" i="8"/>
  <c r="X121" i="8"/>
  <c r="V61" i="17"/>
  <c r="V60" i="17"/>
  <c r="V62" i="17"/>
  <c r="V59" i="17"/>
  <c r="AO63" i="6"/>
  <c r="X141" i="32"/>
  <c r="X95" i="32"/>
  <c r="X74" i="32"/>
  <c r="X39" i="32"/>
  <c r="X130" i="32"/>
  <c r="X109" i="32"/>
  <c r="X88" i="32"/>
  <c r="X15" i="32"/>
  <c r="X128" i="32"/>
  <c r="X61" i="32"/>
  <c r="X149" i="32"/>
  <c r="X46" i="32"/>
  <c r="X145" i="32"/>
  <c r="X79" i="32"/>
  <c r="X121" i="32"/>
  <c r="X143" i="32"/>
  <c r="X158" i="32"/>
  <c r="X102" i="32"/>
  <c r="X93" i="32"/>
  <c r="X21" i="32"/>
  <c r="X119" i="32"/>
  <c r="X54" i="32"/>
  <c r="X34" i="32"/>
  <c r="X81" i="32"/>
  <c r="X160" i="32"/>
  <c r="X48" i="32"/>
  <c r="X100" i="32"/>
  <c r="Y4" i="32"/>
  <c r="X50" i="32"/>
  <c r="X135" i="32"/>
  <c r="X77" i="32"/>
  <c r="X37" i="32"/>
  <c r="X147" i="32"/>
  <c r="X90" i="32"/>
  <c r="X52" i="32"/>
  <c r="X139" i="32"/>
  <c r="X23" i="32"/>
  <c r="X67" i="32"/>
  <c r="X156" i="32"/>
  <c r="X41" i="32"/>
  <c r="X86" i="32"/>
  <c r="X65" i="32"/>
  <c r="X124" i="32"/>
  <c r="X19" i="32"/>
  <c r="X72" i="32"/>
  <c r="X117" i="32"/>
  <c r="X83" i="32"/>
  <c r="X43" i="32"/>
  <c r="X113" i="32"/>
  <c r="X154" i="32"/>
  <c r="X69" i="32"/>
  <c r="X98" i="32"/>
  <c r="X13" i="32"/>
  <c r="X27" i="32"/>
  <c r="X59" i="32"/>
  <c r="X137" i="32"/>
  <c r="X32" i="32"/>
  <c r="X25" i="32"/>
  <c r="X111" i="32"/>
  <c r="X29" i="32"/>
  <c r="X126" i="32"/>
  <c r="X132" i="32"/>
  <c r="X17" i="32"/>
  <c r="X152" i="32"/>
  <c r="X115" i="32"/>
  <c r="X56" i="32"/>
  <c r="X63" i="32"/>
  <c r="S169" i="32"/>
  <c r="S172" i="32"/>
  <c r="AF55" i="8"/>
  <c r="AA7" i="15"/>
  <c r="AJ16" i="30"/>
  <c r="W17" i="15"/>
  <c r="W20" i="15" s="1"/>
  <c r="W54" i="17" s="1"/>
  <c r="W56" i="17" s="1"/>
  <c r="J14" i="11"/>
  <c r="G14" i="11"/>
  <c r="AI73" i="6"/>
  <c r="AH81" i="6"/>
  <c r="Z65" i="8"/>
  <c r="Y83" i="8"/>
  <c r="Y121" i="8" s="1"/>
  <c r="AG71" i="30"/>
  <c r="AF80" i="30"/>
  <c r="AF75" i="30"/>
  <c r="AF77" i="30" s="1"/>
  <c r="AF83" i="30" s="1"/>
  <c r="U131" i="8" s="1"/>
  <c r="U133" i="8" s="1"/>
  <c r="W162" i="32"/>
  <c r="W164" i="32" s="1"/>
  <c r="W171" i="32" s="1"/>
  <c r="S136" i="8"/>
  <c r="S138" i="8"/>
  <c r="AI63" i="30"/>
  <c r="AE83" i="30"/>
  <c r="T131" i="8" s="1"/>
  <c r="T133" i="8" s="1"/>
  <c r="AJ68" i="6"/>
  <c r="AI75" i="6"/>
  <c r="W104" i="32"/>
  <c r="Y8" i="15"/>
  <c r="X15" i="15"/>
  <c r="AI33" i="30" l="1"/>
  <c r="AH59" i="30"/>
  <c r="AH79" i="30" s="1"/>
  <c r="AK71" i="6"/>
  <c r="AJ80" i="6"/>
  <c r="B28" i="11"/>
  <c r="A29" i="11"/>
  <c r="AI73" i="30"/>
  <c r="AH81" i="30"/>
  <c r="AI30" i="6"/>
  <c r="AH59" i="6"/>
  <c r="AF83" i="6"/>
  <c r="U120" i="8" s="1"/>
  <c r="U122" i="8" s="1"/>
  <c r="T127" i="8"/>
  <c r="T125" i="8"/>
  <c r="T105" i="8" s="1"/>
  <c r="AG79" i="6"/>
  <c r="AG77" i="6"/>
  <c r="W62" i="17"/>
  <c r="W61" i="17"/>
  <c r="W59" i="17"/>
  <c r="W60" i="17"/>
  <c r="AK68" i="6"/>
  <c r="AJ63" i="30"/>
  <c r="AB7" i="15"/>
  <c r="AP63" i="6"/>
  <c r="AO16" i="6"/>
  <c r="Z8" i="15"/>
  <c r="Y15" i="15"/>
  <c r="I14" i="11"/>
  <c r="AK16" i="30"/>
  <c r="X104" i="32"/>
  <c r="X17" i="15"/>
  <c r="X20" i="15" s="1"/>
  <c r="X54" i="17" s="1"/>
  <c r="X56" i="17" s="1"/>
  <c r="U136" i="8"/>
  <c r="U138" i="8"/>
  <c r="AA65" i="8"/>
  <c r="Z83" i="8"/>
  <c r="Z121" i="8" s="1"/>
  <c r="X162" i="32"/>
  <c r="T138" i="8"/>
  <c r="T136" i="8"/>
  <c r="AG80" i="30"/>
  <c r="AH71" i="30"/>
  <c r="AG75" i="30"/>
  <c r="AG77" i="30" s="1"/>
  <c r="AJ73" i="6"/>
  <c r="AI81" i="6"/>
  <c r="AG55" i="8"/>
  <c r="S174" i="32"/>
  <c r="Y128" i="32"/>
  <c r="Y102" i="32"/>
  <c r="Y81" i="32"/>
  <c r="Z4" i="32"/>
  <c r="Y141" i="32"/>
  <c r="Y119" i="32"/>
  <c r="Y139" i="32"/>
  <c r="Y86" i="32"/>
  <c r="Y27" i="32"/>
  <c r="Y115" i="32"/>
  <c r="Y54" i="32"/>
  <c r="Y156" i="32"/>
  <c r="Y69" i="32"/>
  <c r="Y21" i="32"/>
  <c r="Y90" i="32"/>
  <c r="Y93" i="32"/>
  <c r="Y17" i="32"/>
  <c r="Y145" i="32"/>
  <c r="Y83" i="32"/>
  <c r="Y43" i="32"/>
  <c r="Y158" i="32"/>
  <c r="Y98" i="32"/>
  <c r="Y88" i="32"/>
  <c r="Y13" i="32"/>
  <c r="Y74" i="32"/>
  <c r="Y46" i="32"/>
  <c r="Y111" i="32"/>
  <c r="Y41" i="32"/>
  <c r="Y109" i="32"/>
  <c r="Y61" i="32"/>
  <c r="Y117" i="32"/>
  <c r="Y48" i="32"/>
  <c r="Y32" i="32"/>
  <c r="Y130" i="32"/>
  <c r="Y149" i="32"/>
  <c r="Y59" i="32"/>
  <c r="Y137" i="32"/>
  <c r="Y77" i="32"/>
  <c r="Y132" i="32"/>
  <c r="Y72" i="32"/>
  <c r="Y143" i="32"/>
  <c r="Y39" i="32"/>
  <c r="Y124" i="32"/>
  <c r="Y15" i="32"/>
  <c r="Y100" i="32"/>
  <c r="Y126" i="32"/>
  <c r="Y121" i="32"/>
  <c r="Y37" i="32"/>
  <c r="Y65" i="32"/>
  <c r="Y147" i="32"/>
  <c r="Y56" i="32"/>
  <c r="Y52" i="32"/>
  <c r="Y95" i="32"/>
  <c r="Y67" i="32"/>
  <c r="Y152" i="32"/>
  <c r="Y63" i="32"/>
  <c r="Y113" i="32"/>
  <c r="Y34" i="32"/>
  <c r="Y29" i="32"/>
  <c r="Y50" i="32"/>
  <c r="Y154" i="32"/>
  <c r="Y135" i="32"/>
  <c r="Y23" i="32"/>
  <c r="Y25" i="32"/>
  <c r="Y19" i="32"/>
  <c r="Y79" i="32"/>
  <c r="Y160" i="32"/>
  <c r="AG83" i="30" l="1"/>
  <c r="V131" i="8" s="1"/>
  <c r="V133" i="8" s="1"/>
  <c r="AJ73" i="30"/>
  <c r="AI81" i="30"/>
  <c r="A30" i="11"/>
  <c r="B29" i="11"/>
  <c r="AL71" i="6"/>
  <c r="AK80" i="6"/>
  <c r="AJ33" i="30"/>
  <c r="AI59" i="30"/>
  <c r="AI79" i="30" s="1"/>
  <c r="U127" i="8"/>
  <c r="U125" i="8"/>
  <c r="U105" i="8" s="1"/>
  <c r="AH79" i="6"/>
  <c r="AH77" i="6"/>
  <c r="AG83" i="6"/>
  <c r="V120" i="8" s="1"/>
  <c r="V122" i="8" s="1"/>
  <c r="AJ30" i="6"/>
  <c r="AI59" i="6"/>
  <c r="X59" i="17"/>
  <c r="X60" i="17"/>
  <c r="X61" i="17"/>
  <c r="X62" i="17"/>
  <c r="AK73" i="6"/>
  <c r="AJ81" i="6"/>
  <c r="AC7" i="15"/>
  <c r="Y162" i="32"/>
  <c r="X164" i="32"/>
  <c r="X171" i="32" s="1"/>
  <c r="Y104" i="32"/>
  <c r="Z135" i="32"/>
  <c r="Z113" i="32"/>
  <c r="Z93" i="32"/>
  <c r="Z23" i="32"/>
  <c r="Z147" i="32"/>
  <c r="Z81" i="32"/>
  <c r="Z37" i="32"/>
  <c r="Z143" i="32"/>
  <c r="Z100" i="32"/>
  <c r="Z52" i="32"/>
  <c r="Z160" i="32"/>
  <c r="Z117" i="32"/>
  <c r="Z69" i="32"/>
  <c r="Z13" i="32"/>
  <c r="Z132" i="32"/>
  <c r="Z88" i="32"/>
  <c r="Z65" i="32"/>
  <c r="Z158" i="32"/>
  <c r="Z102" i="32"/>
  <c r="Z74" i="32"/>
  <c r="Z21" i="32"/>
  <c r="Z126" i="32"/>
  <c r="Z15" i="32"/>
  <c r="Z119" i="32"/>
  <c r="Z79" i="32"/>
  <c r="Z139" i="32"/>
  <c r="Z67" i="32"/>
  <c r="Z34" i="32"/>
  <c r="Z63" i="32"/>
  <c r="Z109" i="32"/>
  <c r="Z141" i="32"/>
  <c r="Z77" i="32"/>
  <c r="Z41" i="32"/>
  <c r="Z149" i="32"/>
  <c r="Z83" i="32"/>
  <c r="Z154" i="32"/>
  <c r="Z72" i="32"/>
  <c r="Z43" i="32"/>
  <c r="Z115" i="32"/>
  <c r="Z48" i="32"/>
  <c r="Z86" i="32"/>
  <c r="Z111" i="32"/>
  <c r="Z156" i="32"/>
  <c r="Z124" i="32"/>
  <c r="Z39" i="32"/>
  <c r="Z61" i="32"/>
  <c r="Z50" i="32"/>
  <c r="Z90" i="32"/>
  <c r="Z46" i="32"/>
  <c r="Z95" i="32"/>
  <c r="AA4" i="32"/>
  <c r="Z25" i="32"/>
  <c r="Z32" i="32"/>
  <c r="Z98" i="32"/>
  <c r="Z19" i="32"/>
  <c r="Z59" i="32"/>
  <c r="Z128" i="32"/>
  <c r="Z145" i="32"/>
  <c r="Z17" i="32"/>
  <c r="Z27" i="32"/>
  <c r="Z29" i="32"/>
  <c r="Z54" i="32"/>
  <c r="Z121" i="32"/>
  <c r="Z152" i="32"/>
  <c r="Z137" i="32"/>
  <c r="Z130" i="32"/>
  <c r="Z56" i="32"/>
  <c r="T169" i="32"/>
  <c r="T174" i="32" s="1"/>
  <c r="T172" i="32"/>
  <c r="AH80" i="30"/>
  <c r="AI71" i="30"/>
  <c r="AH75" i="30"/>
  <c r="AH77" i="30" s="1"/>
  <c r="AA8" i="15"/>
  <c r="Z15" i="15"/>
  <c r="AQ63" i="6"/>
  <c r="AJ75" i="6"/>
  <c r="AH55" i="8"/>
  <c r="AP16" i="6"/>
  <c r="AK63" i="30"/>
  <c r="V138" i="8"/>
  <c r="V136" i="8"/>
  <c r="AL16" i="30"/>
  <c r="Y17" i="15"/>
  <c r="Y20" i="15"/>
  <c r="Y54" i="17" s="1"/>
  <c r="Y56" i="17" s="1"/>
  <c r="AB65" i="8"/>
  <c r="AA83" i="8"/>
  <c r="AA121" i="8" s="1"/>
  <c r="C15" i="11"/>
  <c r="AL68" i="6"/>
  <c r="AK75" i="6"/>
  <c r="AH83" i="6" l="1"/>
  <c r="W120" i="8" s="1"/>
  <c r="W122" i="8" s="1"/>
  <c r="W127" i="8" s="1"/>
  <c r="AM71" i="6"/>
  <c r="AL80" i="6"/>
  <c r="A31" i="11"/>
  <c r="B30" i="11"/>
  <c r="AJ81" i="30"/>
  <c r="AK73" i="30"/>
  <c r="AK33" i="30"/>
  <c r="AJ59" i="30"/>
  <c r="AJ79" i="30" s="1"/>
  <c r="AI79" i="6"/>
  <c r="AI77" i="6"/>
  <c r="AK30" i="6"/>
  <c r="AJ59" i="6"/>
  <c r="AJ79" i="6" s="1"/>
  <c r="V125" i="8"/>
  <c r="V105" i="8" s="1"/>
  <c r="V127" i="8"/>
  <c r="Y60" i="17"/>
  <c r="Y61" i="17"/>
  <c r="Y62" i="17"/>
  <c r="Y59" i="17"/>
  <c r="AL63" i="30"/>
  <c r="AB8" i="15"/>
  <c r="AA15" i="15"/>
  <c r="AI80" i="30"/>
  <c r="AJ71" i="30"/>
  <c r="AI75" i="30"/>
  <c r="AI77" i="30" s="1"/>
  <c r="AA132" i="32"/>
  <c r="AA111" i="32"/>
  <c r="AA86" i="32"/>
  <c r="AA13" i="32"/>
  <c r="AA128" i="32"/>
  <c r="AA79" i="32"/>
  <c r="AA34" i="32"/>
  <c r="AA145" i="32"/>
  <c r="AA98" i="32"/>
  <c r="AA54" i="32"/>
  <c r="AA152" i="32"/>
  <c r="AA119" i="32"/>
  <c r="AA72" i="32"/>
  <c r="AA15" i="32"/>
  <c r="AA158" i="32"/>
  <c r="AA83" i="32"/>
  <c r="AA135" i="32"/>
  <c r="AA149" i="32"/>
  <c r="AA88" i="32"/>
  <c r="AA50" i="32"/>
  <c r="AA154" i="32"/>
  <c r="AA56" i="32"/>
  <c r="AA27" i="32"/>
  <c r="AA124" i="32"/>
  <c r="AA25" i="32"/>
  <c r="AA143" i="32"/>
  <c r="AA95" i="32"/>
  <c r="AA113" i="32"/>
  <c r="AA63" i="32"/>
  <c r="AA17" i="32"/>
  <c r="AA121" i="32"/>
  <c r="AA52" i="32"/>
  <c r="AA37" i="32"/>
  <c r="AA109" i="32"/>
  <c r="AA59" i="32"/>
  <c r="AA147" i="32"/>
  <c r="AA48" i="32"/>
  <c r="AA23" i="32"/>
  <c r="AA93" i="32"/>
  <c r="AA21" i="32"/>
  <c r="AA32" i="32"/>
  <c r="AA39" i="32"/>
  <c r="AA100" i="32"/>
  <c r="AA19" i="32"/>
  <c r="AB4" i="32"/>
  <c r="AA77" i="32"/>
  <c r="AA65" i="32"/>
  <c r="AA115" i="32"/>
  <c r="AA69" i="32"/>
  <c r="AA130" i="32"/>
  <c r="AA160" i="32"/>
  <c r="AA46" i="32"/>
  <c r="AA43" i="32"/>
  <c r="AA137" i="32"/>
  <c r="AA156" i="32"/>
  <c r="AA67" i="32"/>
  <c r="AA102" i="32"/>
  <c r="AA126" i="32"/>
  <c r="AA141" i="32"/>
  <c r="AA41" i="32"/>
  <c r="AA61" i="32"/>
  <c r="AA139" i="32"/>
  <c r="AA117" i="32"/>
  <c r="AA29" i="32"/>
  <c r="AA90" i="32"/>
  <c r="AA81" i="32"/>
  <c r="AA74" i="32"/>
  <c r="H15" i="11"/>
  <c r="Z162" i="32"/>
  <c r="AD7" i="15"/>
  <c r="AM16" i="30"/>
  <c r="AQ16" i="6"/>
  <c r="AR63" i="6"/>
  <c r="Z104" i="32"/>
  <c r="AM68" i="6"/>
  <c r="AC65" i="8"/>
  <c r="AB83" i="8"/>
  <c r="AB121" i="8" s="1"/>
  <c r="Z20" i="15"/>
  <c r="Z54" i="17" s="1"/>
  <c r="Z56" i="17" s="1"/>
  <c r="Z17" i="15"/>
  <c r="AH83" i="30"/>
  <c r="W131" i="8" s="1"/>
  <c r="W133" i="8" s="1"/>
  <c r="U169" i="32"/>
  <c r="U172" i="32"/>
  <c r="Y164" i="32"/>
  <c r="Y171" i="32" s="1"/>
  <c r="AK81" i="6"/>
  <c r="AL73" i="6"/>
  <c r="W125" i="8" l="1"/>
  <c r="W105" i="8" s="1"/>
  <c r="AI83" i="6"/>
  <c r="X120" i="8" s="1"/>
  <c r="X122" i="8" s="1"/>
  <c r="X125" i="8" s="1"/>
  <c r="X105" i="8" s="1"/>
  <c r="AL33" i="30"/>
  <c r="AK59" i="30"/>
  <c r="AK79" i="30" s="1"/>
  <c r="AK81" i="30"/>
  <c r="AL73" i="30"/>
  <c r="B31" i="11"/>
  <c r="A32" i="11"/>
  <c r="AI83" i="30"/>
  <c r="X131" i="8" s="1"/>
  <c r="X133" i="8" s="1"/>
  <c r="AN71" i="6"/>
  <c r="AM80" i="6"/>
  <c r="AL30" i="6"/>
  <c r="AK59" i="6"/>
  <c r="AJ77" i="6"/>
  <c r="AJ83" i="6" s="1"/>
  <c r="Y120" i="8" s="1"/>
  <c r="Y122" i="8" s="1"/>
  <c r="Z59" i="17"/>
  <c r="Z61" i="17"/>
  <c r="Z62" i="17"/>
  <c r="Z60" i="17"/>
  <c r="AD65" i="8"/>
  <c r="AC83" i="8"/>
  <c r="AC121" i="8" s="1"/>
  <c r="AR16" i="6"/>
  <c r="Z164" i="32"/>
  <c r="Z171" i="32" s="1"/>
  <c r="AB143" i="32"/>
  <c r="AB121" i="32"/>
  <c r="AB98" i="32"/>
  <c r="AB27" i="32"/>
  <c r="AB135" i="32"/>
  <c r="AB86" i="32"/>
  <c r="AB41" i="32"/>
  <c r="AB152" i="32"/>
  <c r="AB109" i="32"/>
  <c r="AB56" i="32"/>
  <c r="AB158" i="32"/>
  <c r="AB102" i="32"/>
  <c r="AB74" i="32"/>
  <c r="AB17" i="32"/>
  <c r="AB124" i="32"/>
  <c r="AB117" i="32"/>
  <c r="AB48" i="32"/>
  <c r="AB126" i="32"/>
  <c r="AB81" i="32"/>
  <c r="AB46" i="32"/>
  <c r="AB141" i="32"/>
  <c r="AB88" i="32"/>
  <c r="AC4" i="32"/>
  <c r="AB77" i="32"/>
  <c r="AB15" i="32"/>
  <c r="AB128" i="32"/>
  <c r="AB52" i="32"/>
  <c r="AB67" i="32"/>
  <c r="AB154" i="32"/>
  <c r="AB139" i="32"/>
  <c r="AB119" i="32"/>
  <c r="AB79" i="32"/>
  <c r="AB25" i="32"/>
  <c r="AB113" i="32"/>
  <c r="AB19" i="32"/>
  <c r="AB132" i="32"/>
  <c r="AB83" i="32"/>
  <c r="AB147" i="32"/>
  <c r="AB72" i="32"/>
  <c r="AB39" i="32"/>
  <c r="AB93" i="32"/>
  <c r="AB13" i="32"/>
  <c r="AB160" i="32"/>
  <c r="AB61" i="32"/>
  <c r="AB59" i="32"/>
  <c r="AB111" i="32"/>
  <c r="AB149" i="32"/>
  <c r="AB145" i="32"/>
  <c r="AB137" i="32"/>
  <c r="AB43" i="32"/>
  <c r="AB65" i="32"/>
  <c r="AB54" i="32"/>
  <c r="AB95" i="32"/>
  <c r="AB23" i="32"/>
  <c r="AB90" i="32"/>
  <c r="AB100" i="32"/>
  <c r="AB156" i="32"/>
  <c r="AB29" i="32"/>
  <c r="AB37" i="32"/>
  <c r="AB50" i="32"/>
  <c r="AB34" i="32"/>
  <c r="AB130" i="32"/>
  <c r="AB21" i="32"/>
  <c r="AB63" i="32"/>
  <c r="AB32" i="32"/>
  <c r="AB115" i="32"/>
  <c r="AB69" i="32"/>
  <c r="AA17" i="15"/>
  <c r="AA20" i="15" s="1"/>
  <c r="AA54" i="17" s="1"/>
  <c r="AA56" i="17" s="1"/>
  <c r="AM73" i="6"/>
  <c r="AL81" i="6"/>
  <c r="U174" i="32"/>
  <c r="AN16" i="30"/>
  <c r="AA104" i="32"/>
  <c r="X138" i="8"/>
  <c r="X136" i="8"/>
  <c r="AC8" i="15"/>
  <c r="AB15" i="15"/>
  <c r="W136" i="8"/>
  <c r="W138" i="8"/>
  <c r="AL75" i="6"/>
  <c r="AS63" i="6"/>
  <c r="J15" i="11"/>
  <c r="G15" i="11"/>
  <c r="I15" i="11" s="1"/>
  <c r="C16" i="11" s="1"/>
  <c r="AJ80" i="30"/>
  <c r="AK71" i="30"/>
  <c r="AJ75" i="30"/>
  <c r="AJ77" i="30" s="1"/>
  <c r="AJ83" i="30" s="1"/>
  <c r="AN68" i="6"/>
  <c r="AE7" i="15"/>
  <c r="AA162" i="32"/>
  <c r="AA164" i="32" s="1"/>
  <c r="AA171" i="32" s="1"/>
  <c r="AM63" i="30"/>
  <c r="X127" i="8" l="1"/>
  <c r="A33" i="11"/>
  <c r="B32" i="11"/>
  <c r="AO71" i="6"/>
  <c r="AN80" i="6"/>
  <c r="AL81" i="30"/>
  <c r="AM73" i="30"/>
  <c r="AM33" i="30"/>
  <c r="AL59" i="30"/>
  <c r="AL79" i="30" s="1"/>
  <c r="Y127" i="8"/>
  <c r="Y125" i="8"/>
  <c r="Y105" i="8" s="1"/>
  <c r="AK79" i="6"/>
  <c r="AK77" i="6"/>
  <c r="AM30" i="6"/>
  <c r="AL59" i="6"/>
  <c r="AL79" i="6" s="1"/>
  <c r="AL71" i="30"/>
  <c r="AK80" i="30"/>
  <c r="AK75" i="30"/>
  <c r="AK77" i="30" s="1"/>
  <c r="AD8" i="15"/>
  <c r="AC15" i="15"/>
  <c r="AB17" i="15"/>
  <c r="AB20" i="15" s="1"/>
  <c r="AB54" i="17" s="1"/>
  <c r="AB56" i="17" s="1"/>
  <c r="AC143" i="32"/>
  <c r="AC93" i="32"/>
  <c r="AC72" i="32"/>
  <c r="AC41" i="32"/>
  <c r="AC135" i="32"/>
  <c r="AC61" i="32"/>
  <c r="AC13" i="32"/>
  <c r="AC130" i="32"/>
  <c r="AC52" i="32"/>
  <c r="AD4" i="32"/>
  <c r="AC147" i="32"/>
  <c r="AC69" i="32"/>
  <c r="AC25" i="32"/>
  <c r="AC119" i="32"/>
  <c r="AC88" i="32"/>
  <c r="AC21" i="32"/>
  <c r="AC154" i="32"/>
  <c r="AC115" i="32"/>
  <c r="AC54" i="32"/>
  <c r="AC158" i="32"/>
  <c r="AC83" i="32"/>
  <c r="AC32" i="32"/>
  <c r="AC102" i="32"/>
  <c r="AC29" i="32"/>
  <c r="AC121" i="32"/>
  <c r="AC77" i="32"/>
  <c r="AC152" i="32"/>
  <c r="AC43" i="32"/>
  <c r="AC117" i="32"/>
  <c r="AC126" i="32"/>
  <c r="AC56" i="32"/>
  <c r="AC17" i="32"/>
  <c r="AC113" i="32"/>
  <c r="AC63" i="32"/>
  <c r="AC128" i="32"/>
  <c r="AC81" i="32"/>
  <c r="AC156" i="32"/>
  <c r="AC98" i="32"/>
  <c r="AC46" i="32"/>
  <c r="AC15" i="32"/>
  <c r="AC65" i="32"/>
  <c r="AC160" i="32"/>
  <c r="AC90" i="32"/>
  <c r="AC111" i="32"/>
  <c r="AC100" i="32"/>
  <c r="AC145" i="32"/>
  <c r="AC19" i="32"/>
  <c r="AC37" i="32"/>
  <c r="AC137" i="32"/>
  <c r="AC34" i="32"/>
  <c r="AC86" i="32"/>
  <c r="AC79" i="32"/>
  <c r="AC124" i="32"/>
  <c r="AC67" i="32"/>
  <c r="AC95" i="32"/>
  <c r="AC109" i="32"/>
  <c r="AC23" i="32"/>
  <c r="AC39" i="32"/>
  <c r="AC59" i="32"/>
  <c r="AC48" i="32"/>
  <c r="AC141" i="32"/>
  <c r="AC27" i="32"/>
  <c r="AC74" i="32"/>
  <c r="AC50" i="32"/>
  <c r="AC132" i="32"/>
  <c r="AC139" i="32"/>
  <c r="AC149" i="32"/>
  <c r="AS16" i="6"/>
  <c r="AN63" i="30"/>
  <c r="AM81" i="6"/>
  <c r="AN73" i="6"/>
  <c r="AB104" i="32"/>
  <c r="AM75" i="6"/>
  <c r="AO16" i="30"/>
  <c r="AA62" i="17"/>
  <c r="AA61" i="17"/>
  <c r="AA59" i="17"/>
  <c r="AA60" i="17"/>
  <c r="AB162" i="32"/>
  <c r="AF7" i="15"/>
  <c r="AO68" i="6"/>
  <c r="H16" i="11"/>
  <c r="V169" i="32"/>
  <c r="V172" i="32"/>
  <c r="AE65" i="8"/>
  <c r="AD83" i="8"/>
  <c r="AD121" i="8" s="1"/>
  <c r="AN33" i="30" l="1"/>
  <c r="AM59" i="30"/>
  <c r="AM79" i="30" s="1"/>
  <c r="AM81" i="30"/>
  <c r="AN73" i="30"/>
  <c r="AK83" i="6"/>
  <c r="Z120" i="8" s="1"/>
  <c r="Z122" i="8" s="1"/>
  <c r="Z127" i="8" s="1"/>
  <c r="AK83" i="30"/>
  <c r="AO80" i="6"/>
  <c r="AP71" i="6"/>
  <c r="B33" i="11"/>
  <c r="A34" i="11"/>
  <c r="AN30" i="6"/>
  <c r="AM59" i="6"/>
  <c r="AM79" i="6" s="1"/>
  <c r="AL77" i="6"/>
  <c r="AL83" i="6" s="1"/>
  <c r="AA120" i="8" s="1"/>
  <c r="AA122" i="8" s="1"/>
  <c r="AA125" i="8" s="1"/>
  <c r="AA105" i="8" s="1"/>
  <c r="AB62" i="17"/>
  <c r="AB60" i="17"/>
  <c r="AB61" i="17"/>
  <c r="AB59" i="17"/>
  <c r="AP68" i="6"/>
  <c r="AP16" i="30"/>
  <c r="AD137" i="32"/>
  <c r="AD130" i="32"/>
  <c r="AD86" i="32"/>
  <c r="AD65" i="32"/>
  <c r="AD29" i="32"/>
  <c r="AD149" i="32"/>
  <c r="AD81" i="32"/>
  <c r="AD61" i="32"/>
  <c r="AD25" i="32"/>
  <c r="AD145" i="32"/>
  <c r="AD77" i="32"/>
  <c r="AD56" i="32"/>
  <c r="AD21" i="32"/>
  <c r="AD17" i="32"/>
  <c r="AD156" i="32"/>
  <c r="AD34" i="32"/>
  <c r="AD143" i="32"/>
  <c r="AD121" i="32"/>
  <c r="AD111" i="32"/>
  <c r="AD50" i="32"/>
  <c r="AD32" i="32"/>
  <c r="AD158" i="32"/>
  <c r="AD102" i="32"/>
  <c r="AD98" i="32"/>
  <c r="AD27" i="32"/>
  <c r="AD154" i="32"/>
  <c r="AD117" i="32"/>
  <c r="AD93" i="32"/>
  <c r="AD23" i="32"/>
  <c r="AD72" i="32"/>
  <c r="AD54" i="32"/>
  <c r="AD88" i="32"/>
  <c r="AD90" i="32"/>
  <c r="AD126" i="32"/>
  <c r="AD109" i="32"/>
  <c r="AD15" i="32"/>
  <c r="AD100" i="32"/>
  <c r="AD43" i="32"/>
  <c r="AD95" i="32"/>
  <c r="AD39" i="32"/>
  <c r="AD37" i="32"/>
  <c r="AD69" i="32"/>
  <c r="AD119" i="32"/>
  <c r="AD67" i="32"/>
  <c r="AD13" i="32"/>
  <c r="AD63" i="32"/>
  <c r="AE4" i="32"/>
  <c r="AD59" i="32"/>
  <c r="AD141" i="32"/>
  <c r="AD113" i="32"/>
  <c r="AD152" i="32"/>
  <c r="AD83" i="32"/>
  <c r="AD147" i="32"/>
  <c r="AD79" i="32"/>
  <c r="AD139" i="32"/>
  <c r="AD74" i="32"/>
  <c r="AD52" i="32"/>
  <c r="AD19" i="32"/>
  <c r="AD128" i="32"/>
  <c r="AD115" i="32"/>
  <c r="AD160" i="32"/>
  <c r="AD46" i="32"/>
  <c r="AD135" i="32"/>
  <c r="AD132" i="32"/>
  <c r="AD124" i="32"/>
  <c r="AD48" i="32"/>
  <c r="AD41" i="32"/>
  <c r="AL80" i="30"/>
  <c r="AM71" i="30"/>
  <c r="AL75" i="30"/>
  <c r="AL77" i="30" s="1"/>
  <c r="AL83" i="30" s="1"/>
  <c r="AF65" i="8"/>
  <c r="AE83" i="8"/>
  <c r="AE121" i="8" s="1"/>
  <c r="AE8" i="15"/>
  <c r="AD15" i="15"/>
  <c r="AG7" i="15"/>
  <c r="AC162" i="32"/>
  <c r="AO63" i="30"/>
  <c r="AC20" i="15"/>
  <c r="AC54" i="17" s="1"/>
  <c r="AC56" i="17" s="1"/>
  <c r="AC17" i="15"/>
  <c r="J16" i="11"/>
  <c r="G16" i="11"/>
  <c r="I16" i="11" s="1"/>
  <c r="C17" i="11" s="1"/>
  <c r="AN81" i="6"/>
  <c r="AO73" i="6"/>
  <c r="V174" i="32"/>
  <c r="AN75" i="6"/>
  <c r="AB164" i="32"/>
  <c r="AB171" i="32" s="1"/>
  <c r="AC104" i="32"/>
  <c r="Z125" i="8" l="1"/>
  <c r="Z105" i="8" s="1"/>
  <c r="AM77" i="6"/>
  <c r="AM83" i="6" s="1"/>
  <c r="AB120" i="8" s="1"/>
  <c r="AB122" i="8" s="1"/>
  <c r="AQ71" i="6"/>
  <c r="AP80" i="6"/>
  <c r="AO73" i="30"/>
  <c r="AN81" i="30"/>
  <c r="B34" i="11"/>
  <c r="A35" i="11"/>
  <c r="AO33" i="30"/>
  <c r="AN59" i="30"/>
  <c r="AN79" i="30" s="1"/>
  <c r="AA127" i="8"/>
  <c r="AO30" i="6"/>
  <c r="AN59" i="6"/>
  <c r="AN79" i="6" s="1"/>
  <c r="AF8" i="15"/>
  <c r="AE15" i="15"/>
  <c r="AG65" i="8"/>
  <c r="AF83" i="8"/>
  <c r="AF121" i="8" s="1"/>
  <c r="AE147" i="32"/>
  <c r="AE98" i="32"/>
  <c r="AE77" i="32"/>
  <c r="AE46" i="32"/>
  <c r="AE137" i="32"/>
  <c r="AE115" i="32"/>
  <c r="AE90" i="32"/>
  <c r="AE17" i="32"/>
  <c r="AE149" i="32"/>
  <c r="AE100" i="32"/>
  <c r="AE52" i="32"/>
  <c r="AE124" i="32"/>
  <c r="AE15" i="32"/>
  <c r="AE29" i="32"/>
  <c r="AE63" i="32"/>
  <c r="AE152" i="32"/>
  <c r="AE65" i="32"/>
  <c r="AE158" i="32"/>
  <c r="AE113" i="32"/>
  <c r="AE61" i="32"/>
  <c r="AE39" i="32"/>
  <c r="AE160" i="32"/>
  <c r="AE126" i="32"/>
  <c r="AE74" i="32"/>
  <c r="AE54" i="32"/>
  <c r="AE23" i="32"/>
  <c r="AE139" i="32"/>
  <c r="AE88" i="32"/>
  <c r="AE67" i="32"/>
  <c r="AE43" i="32"/>
  <c r="AE102" i="32"/>
  <c r="AE135" i="32"/>
  <c r="AE32" i="32"/>
  <c r="AE117" i="32"/>
  <c r="AE119" i="32"/>
  <c r="AE21" i="32"/>
  <c r="AE109" i="32"/>
  <c r="AE34" i="32"/>
  <c r="AE121" i="32"/>
  <c r="AE145" i="32"/>
  <c r="AE81" i="32"/>
  <c r="AE50" i="32"/>
  <c r="AE79" i="32"/>
  <c r="AE27" i="32"/>
  <c r="AE93" i="32"/>
  <c r="AE41" i="32"/>
  <c r="AE111" i="32"/>
  <c r="AE48" i="32"/>
  <c r="AE37" i="32"/>
  <c r="AE13" i="32"/>
  <c r="AE141" i="32"/>
  <c r="AE95" i="32"/>
  <c r="AE154" i="32"/>
  <c r="AE56" i="32"/>
  <c r="AE156" i="32"/>
  <c r="AE69" i="32"/>
  <c r="AF4" i="32"/>
  <c r="AE83" i="32"/>
  <c r="AE19" i="32"/>
  <c r="AE59" i="32"/>
  <c r="AE86" i="32"/>
  <c r="AE143" i="32"/>
  <c r="AE128" i="32"/>
  <c r="AE72" i="32"/>
  <c r="AE25" i="32"/>
  <c r="AE132" i="32"/>
  <c r="AE130" i="32"/>
  <c r="W172" i="32"/>
  <c r="W169" i="32"/>
  <c r="AP73" i="6"/>
  <c r="AO81" i="6"/>
  <c r="AC164" i="32"/>
  <c r="AC171" i="32" s="1"/>
  <c r="AN71" i="30"/>
  <c r="AM80" i="30"/>
  <c r="AM75" i="30"/>
  <c r="AM77" i="30" s="1"/>
  <c r="AM83" i="30" s="1"/>
  <c r="AD104" i="32"/>
  <c r="AO75" i="6"/>
  <c r="H17" i="11"/>
  <c r="AP63" i="30"/>
  <c r="AD162" i="32"/>
  <c r="AQ16" i="30"/>
  <c r="AC62" i="17"/>
  <c r="AC59" i="17"/>
  <c r="AC60" i="17"/>
  <c r="AC61" i="17"/>
  <c r="AD17" i="15"/>
  <c r="AD20" i="15" s="1"/>
  <c r="AD54" i="17" s="1"/>
  <c r="AD56" i="17" s="1"/>
  <c r="AQ68" i="6"/>
  <c r="AP75" i="6"/>
  <c r="AP33" i="30" l="1"/>
  <c r="AO59" i="30"/>
  <c r="AO79" i="30" s="1"/>
  <c r="A36" i="11"/>
  <c r="B35" i="11"/>
  <c r="AO81" i="30"/>
  <c r="AP73" i="30"/>
  <c r="AD164" i="32"/>
  <c r="AD171" i="32" s="1"/>
  <c r="AQ80" i="6"/>
  <c r="AR71" i="6"/>
  <c r="AB125" i="8"/>
  <c r="AB105" i="8" s="1"/>
  <c r="AB127" i="8"/>
  <c r="AP30" i="6"/>
  <c r="AO59" i="6"/>
  <c r="AO79" i="6" s="1"/>
  <c r="AN77" i="6"/>
  <c r="AN83" i="6" s="1"/>
  <c r="AC120" i="8" s="1"/>
  <c r="AC122" i="8" s="1"/>
  <c r="AD60" i="17"/>
  <c r="AD59" i="17"/>
  <c r="AD61" i="17"/>
  <c r="AD62" i="17"/>
  <c r="AH65" i="8"/>
  <c r="AH83" i="8" s="1"/>
  <c r="AH121" i="8" s="1"/>
  <c r="AG83" i="8"/>
  <c r="AG121" i="8" s="1"/>
  <c r="AN80" i="30"/>
  <c r="AO71" i="30"/>
  <c r="AN75" i="30"/>
  <c r="AN77" i="30" s="1"/>
  <c r="AP81" i="6"/>
  <c r="AQ73" i="6"/>
  <c r="AE104" i="32"/>
  <c r="AE17" i="15"/>
  <c r="AE20" i="15" s="1"/>
  <c r="AE54" i="17" s="1"/>
  <c r="AE56" i="17" s="1"/>
  <c r="AR68" i="6"/>
  <c r="G17" i="11"/>
  <c r="I17" i="11" s="1"/>
  <c r="C18" i="11" s="1"/>
  <c r="J17" i="11"/>
  <c r="AR16" i="30"/>
  <c r="AQ63" i="30"/>
  <c r="W174" i="32"/>
  <c r="AF135" i="32"/>
  <c r="AF113" i="32"/>
  <c r="AF88" i="32"/>
  <c r="AF19" i="32"/>
  <c r="AF147" i="32"/>
  <c r="AF102" i="32"/>
  <c r="AF50" i="32"/>
  <c r="AF32" i="32"/>
  <c r="AF156" i="32"/>
  <c r="AF59" i="32"/>
  <c r="AG4" i="32"/>
  <c r="AF81" i="32"/>
  <c r="AF25" i="32"/>
  <c r="AF77" i="32"/>
  <c r="AF21" i="32"/>
  <c r="AF46" i="32"/>
  <c r="AF63" i="32"/>
  <c r="AF158" i="32"/>
  <c r="AF128" i="32"/>
  <c r="AF72" i="32"/>
  <c r="AF52" i="32"/>
  <c r="AF17" i="32"/>
  <c r="AF141" i="32"/>
  <c r="AF86" i="32"/>
  <c r="AF65" i="32"/>
  <c r="AF29" i="32"/>
  <c r="AF115" i="32"/>
  <c r="AF41" i="32"/>
  <c r="AF137" i="32"/>
  <c r="AF61" i="32"/>
  <c r="AF132" i="32"/>
  <c r="AF56" i="32"/>
  <c r="AF79" i="32"/>
  <c r="AF43" i="32"/>
  <c r="AF111" i="32"/>
  <c r="AF37" i="32"/>
  <c r="AF124" i="32"/>
  <c r="AF48" i="32"/>
  <c r="AF95" i="32"/>
  <c r="AF121" i="32"/>
  <c r="AF117" i="32"/>
  <c r="AF119" i="32"/>
  <c r="AF90" i="32"/>
  <c r="AF34" i="32"/>
  <c r="AF109" i="32"/>
  <c r="AF15" i="32"/>
  <c r="AF74" i="32"/>
  <c r="AF98" i="32"/>
  <c r="AF93" i="32"/>
  <c r="AF100" i="32"/>
  <c r="AF152" i="32"/>
  <c r="AF54" i="32"/>
  <c r="AF154" i="32"/>
  <c r="AF67" i="32"/>
  <c r="AF13" i="32"/>
  <c r="AF39" i="32"/>
  <c r="AF27" i="32"/>
  <c r="AF23" i="32"/>
  <c r="AF160" i="32"/>
  <c r="AF145" i="32"/>
  <c r="AF149" i="32"/>
  <c r="AF69" i="32"/>
  <c r="AF143" i="32"/>
  <c r="AF130" i="32"/>
  <c r="AF139" i="32"/>
  <c r="AF83" i="32"/>
  <c r="AF126" i="32"/>
  <c r="AE162" i="32"/>
  <c r="AE164" i="32" s="1"/>
  <c r="AE171" i="32" s="1"/>
  <c r="AG8" i="15"/>
  <c r="AG15" i="15" s="1"/>
  <c r="AF15" i="15"/>
  <c r="AQ73" i="30" l="1"/>
  <c r="AP81" i="30"/>
  <c r="A37" i="11"/>
  <c r="B36" i="11"/>
  <c r="AS71" i="6"/>
  <c r="AS80" i="6" s="1"/>
  <c r="AR80" i="6"/>
  <c r="AQ33" i="30"/>
  <c r="AP59" i="30"/>
  <c r="AP79" i="30" s="1"/>
  <c r="AC127" i="8"/>
  <c r="AC125" i="8"/>
  <c r="AC105" i="8" s="1"/>
  <c r="AQ30" i="6"/>
  <c r="AP59" i="6"/>
  <c r="AO77" i="6"/>
  <c r="AO83" i="6" s="1"/>
  <c r="AD120" i="8" s="1"/>
  <c r="AD122" i="8" s="1"/>
  <c r="AD125" i="8" s="1"/>
  <c r="AD105" i="8" s="1"/>
  <c r="AS68" i="6"/>
  <c r="AR75" i="6"/>
  <c r="AQ81" i="6"/>
  <c r="AR73" i="6"/>
  <c r="AF162" i="32"/>
  <c r="AF17" i="15"/>
  <c r="AF20" i="15" s="1"/>
  <c r="AF54" i="17" s="1"/>
  <c r="AF56" i="17" s="1"/>
  <c r="AG17" i="15"/>
  <c r="AG20" i="15" s="1"/>
  <c r="AG54" i="17" s="1"/>
  <c r="AG56" i="17" s="1"/>
  <c r="H18" i="11"/>
  <c r="AE60" i="17"/>
  <c r="AE59" i="17"/>
  <c r="AE62" i="17"/>
  <c r="AE61" i="17"/>
  <c r="X172" i="32"/>
  <c r="X169" i="32"/>
  <c r="AN83" i="30"/>
  <c r="AF104" i="32"/>
  <c r="AG152" i="32"/>
  <c r="AG117" i="32"/>
  <c r="AG65" i="32"/>
  <c r="AG43" i="32"/>
  <c r="AG15" i="32"/>
  <c r="AG130" i="32"/>
  <c r="AG79" i="32"/>
  <c r="AG59" i="32"/>
  <c r="AG27" i="32"/>
  <c r="AG111" i="32"/>
  <c r="AG13" i="32"/>
  <c r="AG109" i="32"/>
  <c r="AG72" i="32"/>
  <c r="AG139" i="32"/>
  <c r="AG67" i="32"/>
  <c r="AG74" i="32"/>
  <c r="AG126" i="32"/>
  <c r="AG128" i="32"/>
  <c r="AG102" i="32"/>
  <c r="AG81" i="32"/>
  <c r="AH4" i="32"/>
  <c r="AG141" i="32"/>
  <c r="AG119" i="32"/>
  <c r="AG95" i="32"/>
  <c r="AG21" i="32"/>
  <c r="AG132" i="32"/>
  <c r="AG86" i="32"/>
  <c r="AG154" i="32"/>
  <c r="AG93" i="32"/>
  <c r="AG41" i="32"/>
  <c r="AG88" i="32"/>
  <c r="AG37" i="32"/>
  <c r="AG137" i="32"/>
  <c r="AG17" i="32"/>
  <c r="AG83" i="32"/>
  <c r="AG32" i="32"/>
  <c r="AG98" i="32"/>
  <c r="AG46" i="32"/>
  <c r="AG50" i="32"/>
  <c r="AG56" i="32"/>
  <c r="AG52" i="32"/>
  <c r="AG90" i="32"/>
  <c r="AG145" i="32"/>
  <c r="AG48" i="32"/>
  <c r="AG158" i="32"/>
  <c r="AG61" i="32"/>
  <c r="AG156" i="32"/>
  <c r="AG19" i="32"/>
  <c r="AG34" i="32"/>
  <c r="AG29" i="32"/>
  <c r="AG54" i="32"/>
  <c r="AG135" i="32"/>
  <c r="AG63" i="32"/>
  <c r="AG147" i="32"/>
  <c r="AG77" i="32"/>
  <c r="AG121" i="32"/>
  <c r="AG143" i="32"/>
  <c r="AG149" i="32"/>
  <c r="AG160" i="32"/>
  <c r="AG115" i="32"/>
  <c r="AG25" i="32"/>
  <c r="AG113" i="32"/>
  <c r="AG100" i="32"/>
  <c r="AG39" i="32"/>
  <c r="AG23" i="32"/>
  <c r="AG124" i="32"/>
  <c r="AG69" i="32"/>
  <c r="AR63" i="30"/>
  <c r="AS16" i="30"/>
  <c r="AQ75" i="6"/>
  <c r="AP71" i="30"/>
  <c r="AO80" i="30"/>
  <c r="AO75" i="30"/>
  <c r="AO77" i="30" s="1"/>
  <c r="AO83" i="30" s="1"/>
  <c r="AR33" i="30" l="1"/>
  <c r="AQ59" i="30"/>
  <c r="AQ79" i="30" s="1"/>
  <c r="X174" i="32"/>
  <c r="A38" i="11"/>
  <c r="B37" i="11"/>
  <c r="AR73" i="30"/>
  <c r="AQ81" i="30"/>
  <c r="AD127" i="8"/>
  <c r="AR30" i="6"/>
  <c r="AQ59" i="6"/>
  <c r="AQ79" i="6" s="1"/>
  <c r="AP79" i="6"/>
  <c r="AP77" i="6"/>
  <c r="AG62" i="17"/>
  <c r="AG60" i="17"/>
  <c r="AG59" i="17"/>
  <c r="AG61" i="17"/>
  <c r="AF59" i="17"/>
  <c r="AF61" i="17"/>
  <c r="AF62" i="17"/>
  <c r="AF60" i="17"/>
  <c r="AG162" i="32"/>
  <c r="Y169" i="32"/>
  <c r="Y174" i="32" s="1"/>
  <c r="Y172" i="32"/>
  <c r="AG104" i="32"/>
  <c r="J18" i="11"/>
  <c r="G18" i="11"/>
  <c r="I18" i="11" s="1"/>
  <c r="C19" i="11" s="1"/>
  <c r="AF164" i="32"/>
  <c r="AF171" i="32" s="1"/>
  <c r="AQ71" i="30"/>
  <c r="AP80" i="30"/>
  <c r="AP75" i="30"/>
  <c r="AP77" i="30" s="1"/>
  <c r="AS63" i="30"/>
  <c r="AH158" i="32"/>
  <c r="AH128" i="32"/>
  <c r="AH77" i="32"/>
  <c r="AH56" i="32"/>
  <c r="AH21" i="32"/>
  <c r="AH130" i="32"/>
  <c r="AH109" i="32"/>
  <c r="AH88" i="32"/>
  <c r="AH19" i="32"/>
  <c r="AH132" i="32"/>
  <c r="AH61" i="32"/>
  <c r="AH126" i="32"/>
  <c r="AH48" i="32"/>
  <c r="AH149" i="32"/>
  <c r="AH79" i="32"/>
  <c r="AH32" i="32"/>
  <c r="AH50" i="32"/>
  <c r="AH135" i="32"/>
  <c r="AH113" i="32"/>
  <c r="AH93" i="32"/>
  <c r="AH23" i="32"/>
  <c r="AH154" i="32"/>
  <c r="AH124" i="32"/>
  <c r="AH72" i="32"/>
  <c r="AH52" i="32"/>
  <c r="AH17" i="32"/>
  <c r="AH81" i="32"/>
  <c r="AH25" i="32"/>
  <c r="AH67" i="32"/>
  <c r="AH13" i="32"/>
  <c r="AH100" i="32"/>
  <c r="AH43" i="32"/>
  <c r="AH29" i="32"/>
  <c r="AH65" i="32"/>
  <c r="AH95" i="32"/>
  <c r="AH39" i="32"/>
  <c r="AH102" i="32"/>
  <c r="AH37" i="32"/>
  <c r="AH98" i="32"/>
  <c r="AH83" i="32"/>
  <c r="AH63" i="32"/>
  <c r="AH143" i="32"/>
  <c r="AH152" i="32"/>
  <c r="AH59" i="32"/>
  <c r="AI4" i="32"/>
  <c r="AH90" i="32"/>
  <c r="AH34" i="32"/>
  <c r="AH27" i="32"/>
  <c r="AH15" i="32"/>
  <c r="AH46" i="32"/>
  <c r="AH137" i="32"/>
  <c r="AH145" i="32"/>
  <c r="AH74" i="32"/>
  <c r="AH147" i="32"/>
  <c r="AH54" i="32"/>
  <c r="AH139" i="32"/>
  <c r="AH160" i="32"/>
  <c r="AH156" i="32"/>
  <c r="AH121" i="32"/>
  <c r="AH41" i="32"/>
  <c r="AH119" i="32"/>
  <c r="AH141" i="32"/>
  <c r="AH115" i="32"/>
  <c r="AH69" i="32"/>
  <c r="AH86" i="32"/>
  <c r="AH111" i="32"/>
  <c r="AH117" i="32"/>
  <c r="AR81" i="6"/>
  <c r="AS73" i="6"/>
  <c r="AS81" i="6" s="1"/>
  <c r="AR81" i="30" l="1"/>
  <c r="AS73" i="30"/>
  <c r="AS81" i="30" s="1"/>
  <c r="B38" i="11"/>
  <c r="A39" i="11"/>
  <c r="AS33" i="30"/>
  <c r="AS59" i="30" s="1"/>
  <c r="AR59" i="30"/>
  <c r="AR79" i="30" s="1"/>
  <c r="AP83" i="6"/>
  <c r="AE120" i="8" s="1"/>
  <c r="AE122" i="8" s="1"/>
  <c r="AE127" i="8" s="1"/>
  <c r="AQ77" i="6"/>
  <c r="AQ83" i="6" s="1"/>
  <c r="AF120" i="8" s="1"/>
  <c r="AF122" i="8" s="1"/>
  <c r="AS30" i="6"/>
  <c r="AS59" i="6" s="1"/>
  <c r="AS79" i="6" s="1"/>
  <c r="AR59" i="6"/>
  <c r="AI132" i="32"/>
  <c r="AI111" i="32"/>
  <c r="AI86" i="32"/>
  <c r="AI13" i="32"/>
  <c r="AI145" i="32"/>
  <c r="AI124" i="32"/>
  <c r="AI48" i="32"/>
  <c r="AI25" i="32"/>
  <c r="AI154" i="32"/>
  <c r="AI56" i="32"/>
  <c r="AI141" i="32"/>
  <c r="AI95" i="32"/>
  <c r="AI160" i="32"/>
  <c r="AI74" i="32"/>
  <c r="AI23" i="32"/>
  <c r="AI39" i="32"/>
  <c r="AI158" i="32"/>
  <c r="AI156" i="32"/>
  <c r="AI121" i="32"/>
  <c r="AI69" i="32"/>
  <c r="AI50" i="32"/>
  <c r="AI19" i="32"/>
  <c r="AI135" i="32"/>
  <c r="AI83" i="32"/>
  <c r="AI63" i="32"/>
  <c r="AI32" i="32"/>
  <c r="AI109" i="32"/>
  <c r="AI34" i="32"/>
  <c r="AI119" i="32"/>
  <c r="AI21" i="32"/>
  <c r="AI126" i="32"/>
  <c r="AI54" i="32"/>
  <c r="AI77" i="32"/>
  <c r="AI46" i="32"/>
  <c r="AI100" i="32"/>
  <c r="AI29" i="32"/>
  <c r="AI117" i="32"/>
  <c r="AI43" i="32"/>
  <c r="AI93" i="32"/>
  <c r="AI79" i="32"/>
  <c r="AI115" i="32"/>
  <c r="AI113" i="32"/>
  <c r="AI88" i="32"/>
  <c r="AI37" i="32"/>
  <c r="AI102" i="32"/>
  <c r="AJ4" i="32"/>
  <c r="AI72" i="32"/>
  <c r="AI59" i="32"/>
  <c r="AI90" i="32"/>
  <c r="AI98" i="32"/>
  <c r="AI149" i="32"/>
  <c r="AI52" i="32"/>
  <c r="AI152" i="32"/>
  <c r="AI65" i="32"/>
  <c r="AI15" i="32"/>
  <c r="AI41" i="32"/>
  <c r="AI27" i="32"/>
  <c r="AI17" i="32"/>
  <c r="AI61" i="32"/>
  <c r="AI128" i="32"/>
  <c r="AI137" i="32"/>
  <c r="AI81" i="32"/>
  <c r="AI147" i="32"/>
  <c r="AI139" i="32"/>
  <c r="AI143" i="32"/>
  <c r="AI67" i="32"/>
  <c r="AI130" i="32"/>
  <c r="H19" i="11"/>
  <c r="Z172" i="32"/>
  <c r="Z169" i="32"/>
  <c r="Z174" i="32" s="1"/>
  <c r="AH162" i="32"/>
  <c r="AR71" i="30"/>
  <c r="AQ80" i="30"/>
  <c r="AQ75" i="30"/>
  <c r="AQ77" i="30" s="1"/>
  <c r="AQ83" i="30" s="1"/>
  <c r="AG164" i="32"/>
  <c r="AG171" i="32" s="1"/>
  <c r="AS75" i="6"/>
  <c r="AH104" i="32"/>
  <c r="AP83" i="30"/>
  <c r="AS79" i="30"/>
  <c r="AH164" i="32" l="1"/>
  <c r="AH171" i="32" s="1"/>
  <c r="B39" i="11"/>
  <c r="A40" i="11"/>
  <c r="AE125" i="8"/>
  <c r="AE105" i="8" s="1"/>
  <c r="AF127" i="8"/>
  <c r="AF125" i="8"/>
  <c r="AF105" i="8" s="1"/>
  <c r="AS77" i="6"/>
  <c r="AS83" i="6" s="1"/>
  <c r="AH120" i="8" s="1"/>
  <c r="AH122" i="8" s="1"/>
  <c r="AH127" i="8" s="1"/>
  <c r="AR79" i="6"/>
  <c r="AR77" i="6"/>
  <c r="AS71" i="30"/>
  <c r="AR80" i="30"/>
  <c r="AR75" i="30"/>
  <c r="AR77" i="30" s="1"/>
  <c r="AR83" i="30" s="1"/>
  <c r="AI104" i="32"/>
  <c r="AJ143" i="32"/>
  <c r="AJ121" i="32"/>
  <c r="AJ98" i="32"/>
  <c r="AJ27" i="32"/>
  <c r="AJ139" i="32"/>
  <c r="AJ117" i="32"/>
  <c r="AJ93" i="32"/>
  <c r="AJ23" i="32"/>
  <c r="AJ141" i="32"/>
  <c r="AJ65" i="32"/>
  <c r="AJ135" i="32"/>
  <c r="AJ88" i="32"/>
  <c r="AJ154" i="32"/>
  <c r="AJ67" i="32"/>
  <c r="AJ13" i="32"/>
  <c r="AJ69" i="32"/>
  <c r="AJ34" i="32"/>
  <c r="AJ137" i="32"/>
  <c r="AJ81" i="32"/>
  <c r="AJ61" i="32"/>
  <c r="AJ25" i="32"/>
  <c r="AJ132" i="32"/>
  <c r="AJ77" i="32"/>
  <c r="AJ56" i="32"/>
  <c r="AJ21" i="32"/>
  <c r="AJ86" i="32"/>
  <c r="AJ29" i="32"/>
  <c r="AJ113" i="32"/>
  <c r="AJ19" i="32"/>
  <c r="AJ124" i="32"/>
  <c r="AJ48" i="32"/>
  <c r="AJ54" i="32"/>
  <c r="AJ37" i="32"/>
  <c r="AJ160" i="32"/>
  <c r="AJ63" i="32"/>
  <c r="AJ156" i="32"/>
  <c r="AJ59" i="32"/>
  <c r="AJ147" i="32"/>
  <c r="AJ158" i="32"/>
  <c r="AJ17" i="32"/>
  <c r="AJ15" i="32"/>
  <c r="AJ90" i="32"/>
  <c r="AJ126" i="32"/>
  <c r="AJ79" i="32"/>
  <c r="AJ149" i="32"/>
  <c r="AJ74" i="32"/>
  <c r="AJ102" i="32"/>
  <c r="AJ128" i="32"/>
  <c r="AJ130" i="32"/>
  <c r="AJ152" i="32"/>
  <c r="AJ119" i="32"/>
  <c r="AJ46" i="32"/>
  <c r="AJ115" i="32"/>
  <c r="AJ41" i="32"/>
  <c r="AJ50" i="32"/>
  <c r="AJ72" i="32"/>
  <c r="AJ109" i="32"/>
  <c r="AJ145" i="32"/>
  <c r="AJ95" i="32"/>
  <c r="AJ83" i="32"/>
  <c r="AJ39" i="32"/>
  <c r="AJ111" i="32"/>
  <c r="AJ100" i="32"/>
  <c r="AJ32" i="32"/>
  <c r="AJ43" i="32"/>
  <c r="AJ52" i="32"/>
  <c r="AA172" i="32"/>
  <c r="AA169" i="32"/>
  <c r="AI162" i="32"/>
  <c r="J19" i="11"/>
  <c r="G19" i="11"/>
  <c r="I19" i="11" s="1"/>
  <c r="C20" i="11" s="1"/>
  <c r="AH125" i="8" l="1"/>
  <c r="AH105" i="8" s="1"/>
  <c r="AA174" i="32"/>
  <c r="B40" i="11"/>
  <c r="A41" i="11"/>
  <c r="AR83" i="6"/>
  <c r="AG120" i="8" s="1"/>
  <c r="AG122" i="8" s="1"/>
  <c r="AG127" i="8" s="1"/>
  <c r="AJ104" i="32"/>
  <c r="AB169" i="32"/>
  <c r="AB172" i="32"/>
  <c r="H20" i="11"/>
  <c r="AI164" i="32"/>
  <c r="AI171" i="32" s="1"/>
  <c r="AJ162" i="32"/>
  <c r="AJ164" i="32" s="1"/>
  <c r="AJ171" i="32" s="1"/>
  <c r="AS80" i="30"/>
  <c r="AS75" i="30"/>
  <c r="AS77" i="30" s="1"/>
  <c r="AG125" i="8" l="1"/>
  <c r="AG105" i="8" s="1"/>
  <c r="B41" i="11"/>
  <c r="A42" i="11"/>
  <c r="AB174" i="32"/>
  <c r="AC169" i="32"/>
  <c r="AC172" i="32"/>
  <c r="AS83" i="30"/>
  <c r="G20" i="11"/>
  <c r="I20" i="11" s="1"/>
  <c r="C21" i="11" s="1"/>
  <c r="J20" i="11"/>
  <c r="B42" i="11" l="1"/>
  <c r="A43" i="11"/>
  <c r="H21" i="11"/>
  <c r="AC174" i="32"/>
  <c r="A44" i="11" l="1"/>
  <c r="B43" i="11"/>
  <c r="J21" i="11"/>
  <c r="G21" i="11"/>
  <c r="B26" i="9"/>
  <c r="AD172" i="32"/>
  <c r="AD169" i="32"/>
  <c r="B44" i="11" l="1"/>
  <c r="A45" i="11"/>
  <c r="G26" i="9"/>
  <c r="C26" i="9"/>
  <c r="I21" i="11"/>
  <c r="AD174" i="32"/>
  <c r="A46" i="11" l="1"/>
  <c r="B45" i="11"/>
  <c r="D26" i="9"/>
  <c r="F26" i="9" s="1"/>
  <c r="C22" i="11"/>
  <c r="H26" i="9"/>
  <c r="I26" i="9" s="1"/>
  <c r="AE172" i="32"/>
  <c r="AE169" i="32"/>
  <c r="B46" i="11" l="1"/>
  <c r="A47" i="11"/>
  <c r="D32" i="8"/>
  <c r="D43" i="8" s="1"/>
  <c r="E72" i="8"/>
  <c r="D13" i="9"/>
  <c r="D15" i="9" s="1"/>
  <c r="I46" i="9"/>
  <c r="H22" i="11"/>
  <c r="AE174" i="32"/>
  <c r="A48" i="11" l="1"/>
  <c r="B47" i="11"/>
  <c r="AF169" i="32"/>
  <c r="AF172" i="32"/>
  <c r="G22" i="11"/>
  <c r="J22" i="11"/>
  <c r="D16" i="9"/>
  <c r="E18" i="9" s="1"/>
  <c r="E20" i="9" s="1"/>
  <c r="D18" i="9"/>
  <c r="D72" i="8"/>
  <c r="D83" i="8" s="1"/>
  <c r="E83" i="8"/>
  <c r="AF174" i="32" l="1"/>
  <c r="B48" i="11"/>
  <c r="A49" i="11"/>
  <c r="I22" i="11"/>
  <c r="E121" i="8"/>
  <c r="E122" i="8" s="1"/>
  <c r="E132" i="8"/>
  <c r="E133" i="8" s="1"/>
  <c r="D103" i="20"/>
  <c r="D20" i="9"/>
  <c r="D105" i="20" s="1"/>
  <c r="D64" i="20"/>
  <c r="D121" i="8"/>
  <c r="D122" i="8" s="1"/>
  <c r="D132" i="8"/>
  <c r="D133" i="8" s="1"/>
  <c r="AG172" i="32"/>
  <c r="AG169" i="32"/>
  <c r="A50" i="11" l="1"/>
  <c r="B49" i="11"/>
  <c r="D136" i="8"/>
  <c r="D138" i="8"/>
  <c r="D139" i="8"/>
  <c r="D137" i="8"/>
  <c r="C23" i="11"/>
  <c r="D128" i="8"/>
  <c r="D126" i="8"/>
  <c r="D127" i="8"/>
  <c r="D125" i="8"/>
  <c r="D78" i="20"/>
  <c r="E138" i="8"/>
  <c r="E136" i="8"/>
  <c r="AG174" i="32"/>
  <c r="D67" i="20"/>
  <c r="E64" i="20"/>
  <c r="G64" i="20"/>
  <c r="D77" i="20"/>
  <c r="E127" i="8"/>
  <c r="D81" i="20" s="1"/>
  <c r="E125" i="8"/>
  <c r="B50" i="11" l="1"/>
  <c r="A51" i="11"/>
  <c r="E105" i="8"/>
  <c r="E106" i="8" s="1"/>
  <c r="D88" i="20"/>
  <c r="AH172" i="32"/>
  <c r="AH169" i="32"/>
  <c r="AH174" i="32" s="1"/>
  <c r="E78" i="20"/>
  <c r="G78" i="20"/>
  <c r="G77" i="20"/>
  <c r="E77" i="20"/>
  <c r="G67" i="20"/>
  <c r="E67" i="20"/>
  <c r="H23" i="11"/>
  <c r="A52" i="11" l="1"/>
  <c r="B51" i="11"/>
  <c r="AI172" i="32"/>
  <c r="AI169" i="32"/>
  <c r="AI174" i="32" s="1"/>
  <c r="G88" i="20"/>
  <c r="E88" i="20"/>
  <c r="J23" i="11"/>
  <c r="G23" i="11"/>
  <c r="F106" i="8"/>
  <c r="E110" i="8"/>
  <c r="E111" i="8" s="1"/>
  <c r="B52" i="11" l="1"/>
  <c r="A53" i="11"/>
  <c r="I23" i="11"/>
  <c r="AJ172" i="32"/>
  <c r="AJ169" i="32"/>
  <c r="AJ174" i="32" s="1"/>
  <c r="E113" i="8"/>
  <c r="E114" i="8" s="1"/>
  <c r="F110" i="8"/>
  <c r="F111" i="8" s="1"/>
  <c r="G106" i="8"/>
  <c r="B53" i="11" l="1"/>
  <c r="A54" i="11"/>
  <c r="G110" i="8"/>
  <c r="G111" i="8" s="1"/>
  <c r="H106" i="8"/>
  <c r="C24" i="11"/>
  <c r="F113" i="8"/>
  <c r="F114" i="8" s="1"/>
  <c r="E116" i="8"/>
  <c r="E117" i="8" s="1"/>
  <c r="B54" i="11" l="1"/>
  <c r="A55" i="11"/>
  <c r="F116" i="8"/>
  <c r="F117" i="8" s="1"/>
  <c r="I106" i="8"/>
  <c r="H110" i="8"/>
  <c r="H111" i="8" s="1"/>
  <c r="E135" i="8"/>
  <c r="E124" i="8"/>
  <c r="G113" i="8"/>
  <c r="G114" i="8" s="1"/>
  <c r="H24" i="11"/>
  <c r="B55" i="11" l="1"/>
  <c r="A56" i="11"/>
  <c r="G116" i="8"/>
  <c r="G117" i="8" s="1"/>
  <c r="H113" i="8"/>
  <c r="H114" i="8" s="1"/>
  <c r="I110" i="8"/>
  <c r="I111" i="8" s="1"/>
  <c r="J106" i="8"/>
  <c r="E139" i="8"/>
  <c r="E137" i="8"/>
  <c r="J24" i="11"/>
  <c r="G24" i="11"/>
  <c r="E126" i="8"/>
  <c r="D91" i="20" s="1"/>
  <c r="E128" i="8"/>
  <c r="D84" i="20" s="1"/>
  <c r="F135" i="8"/>
  <c r="F124" i="8"/>
  <c r="B56" i="11" l="1"/>
  <c r="A57" i="11"/>
  <c r="H116" i="8"/>
  <c r="H117" i="8" s="1"/>
  <c r="G124" i="8"/>
  <c r="G135" i="8"/>
  <c r="I24" i="11"/>
  <c r="I113" i="8"/>
  <c r="I114" i="8" s="1"/>
  <c r="F139" i="8"/>
  <c r="F137" i="8"/>
  <c r="K106" i="8"/>
  <c r="J110" i="8"/>
  <c r="J111" i="8" s="1"/>
  <c r="F126" i="8"/>
  <c r="F128" i="8"/>
  <c r="G91" i="20"/>
  <c r="E91" i="20"/>
  <c r="B57" i="11" l="1"/>
  <c r="A58" i="11"/>
  <c r="I116" i="8"/>
  <c r="I117" i="8" s="1"/>
  <c r="J113" i="8"/>
  <c r="J114" i="8" s="1"/>
  <c r="C25" i="11"/>
  <c r="G128" i="8"/>
  <c r="G126" i="8"/>
  <c r="L106" i="8"/>
  <c r="K110" i="8"/>
  <c r="K111" i="8" s="1"/>
  <c r="H124" i="8"/>
  <c r="H135" i="8"/>
  <c r="G139" i="8"/>
  <c r="G137" i="8"/>
  <c r="B58" i="11" l="1"/>
  <c r="A59" i="11"/>
  <c r="J116" i="8"/>
  <c r="J117" i="8" s="1"/>
  <c r="H128" i="8"/>
  <c r="H126" i="8"/>
  <c r="K113" i="8"/>
  <c r="K114" i="8" s="1"/>
  <c r="H137" i="8"/>
  <c r="H139" i="8"/>
  <c r="I135" i="8"/>
  <c r="I124" i="8"/>
  <c r="L110" i="8"/>
  <c r="L111" i="8" s="1"/>
  <c r="M106" i="8"/>
  <c r="H25" i="11"/>
  <c r="A60" i="11" l="1"/>
  <c r="B59" i="11"/>
  <c r="L113" i="8"/>
  <c r="L114" i="8" s="1"/>
  <c r="K116" i="8"/>
  <c r="K117" i="8" s="1"/>
  <c r="M110" i="8"/>
  <c r="M111" i="8" s="1"/>
  <c r="N106" i="8"/>
  <c r="J135" i="8"/>
  <c r="J124" i="8"/>
  <c r="I139" i="8"/>
  <c r="I137" i="8"/>
  <c r="J25" i="11"/>
  <c r="G25" i="11"/>
  <c r="I126" i="8"/>
  <c r="I128" i="8"/>
  <c r="A61" i="11" l="1"/>
  <c r="B60" i="11"/>
  <c r="M113" i="8"/>
  <c r="M114" i="8" s="1"/>
  <c r="J139" i="8"/>
  <c r="J137" i="8"/>
  <c r="K135" i="8"/>
  <c r="K124" i="8"/>
  <c r="L116" i="8"/>
  <c r="L117" i="8" s="1"/>
  <c r="O106" i="8"/>
  <c r="N110" i="8"/>
  <c r="N111" i="8" s="1"/>
  <c r="I25" i="11"/>
  <c r="J126" i="8"/>
  <c r="J128" i="8"/>
  <c r="A62" i="11" l="1"/>
  <c r="B61" i="11"/>
  <c r="N113" i="8"/>
  <c r="N114" i="8" s="1"/>
  <c r="L135" i="8"/>
  <c r="L124" i="8"/>
  <c r="M116" i="8"/>
  <c r="M117" i="8" s="1"/>
  <c r="C26" i="11"/>
  <c r="O110" i="8"/>
  <c r="O111" i="8" s="1"/>
  <c r="P106" i="8"/>
  <c r="K126" i="8"/>
  <c r="K128" i="8"/>
  <c r="K139" i="8"/>
  <c r="K137" i="8"/>
  <c r="B62" i="11" l="1"/>
  <c r="A63" i="11"/>
  <c r="O113" i="8"/>
  <c r="O114" i="8" s="1"/>
  <c r="L126" i="8"/>
  <c r="L128" i="8"/>
  <c r="N116" i="8"/>
  <c r="L137" i="8"/>
  <c r="L139" i="8"/>
  <c r="H26" i="11"/>
  <c r="P110" i="8"/>
  <c r="P111" i="8" s="1"/>
  <c r="Q106" i="8"/>
  <c r="N117" i="8"/>
  <c r="M124" i="8"/>
  <c r="M135" i="8"/>
  <c r="B63" i="11" l="1"/>
  <c r="A64" i="11"/>
  <c r="P113" i="8"/>
  <c r="P114" i="8" s="1"/>
  <c r="Q110" i="8"/>
  <c r="Q111" i="8" s="1"/>
  <c r="R106" i="8"/>
  <c r="N135" i="8"/>
  <c r="N124" i="8"/>
  <c r="M139" i="8"/>
  <c r="M137" i="8"/>
  <c r="M128" i="8"/>
  <c r="M126" i="8"/>
  <c r="G26" i="11"/>
  <c r="J26" i="11"/>
  <c r="O116" i="8"/>
  <c r="O117" i="8" s="1"/>
  <c r="A65" i="11" l="1"/>
  <c r="B64" i="11"/>
  <c r="O124" i="8"/>
  <c r="O135" i="8"/>
  <c r="Q113" i="8"/>
  <c r="Q114" i="8" s="1"/>
  <c r="P116" i="8"/>
  <c r="P117" i="8" s="1"/>
  <c r="S106" i="8"/>
  <c r="R110" i="8"/>
  <c r="R111" i="8" s="1"/>
  <c r="I26" i="11"/>
  <c r="N126" i="8"/>
  <c r="N128" i="8"/>
  <c r="N139" i="8"/>
  <c r="N137" i="8"/>
  <c r="A66" i="11" l="1"/>
  <c r="B65" i="11"/>
  <c r="P124" i="8"/>
  <c r="P135" i="8"/>
  <c r="S110" i="8"/>
  <c r="S111" i="8" s="1"/>
  <c r="T106" i="8"/>
  <c r="R113" i="8"/>
  <c r="R114" i="8" s="1"/>
  <c r="C27" i="11"/>
  <c r="Q116" i="8"/>
  <c r="Q117" i="8" s="1"/>
  <c r="O137" i="8"/>
  <c r="O139" i="8"/>
  <c r="O126" i="8"/>
  <c r="O128" i="8"/>
  <c r="A67" i="11" l="1"/>
  <c r="B66" i="11"/>
  <c r="Q124" i="8"/>
  <c r="Q135" i="8"/>
  <c r="S113" i="8"/>
  <c r="S114" i="8" s="1"/>
  <c r="H27" i="11"/>
  <c r="R116" i="8"/>
  <c r="R117" i="8" s="1"/>
  <c r="P139" i="8"/>
  <c r="P137" i="8"/>
  <c r="P126" i="8"/>
  <c r="P128" i="8"/>
  <c r="T110" i="8"/>
  <c r="T111" i="8" s="1"/>
  <c r="U106" i="8"/>
  <c r="B67" i="11" l="1"/>
  <c r="A68" i="11"/>
  <c r="R124" i="8"/>
  <c r="R135" i="8"/>
  <c r="T113" i="8"/>
  <c r="T114" i="8" s="1"/>
  <c r="S116" i="8"/>
  <c r="S117" i="8" s="1"/>
  <c r="J27" i="11"/>
  <c r="G27" i="11"/>
  <c r="I27" i="11" s="1"/>
  <c r="C28" i="11" s="1"/>
  <c r="Q137" i="8"/>
  <c r="Q139" i="8"/>
  <c r="U110" i="8"/>
  <c r="U111" i="8" s="1"/>
  <c r="V106" i="8"/>
  <c r="Q128" i="8"/>
  <c r="Q126" i="8"/>
  <c r="A69" i="11" l="1"/>
  <c r="B68" i="11"/>
  <c r="T116" i="8"/>
  <c r="T117" i="8" s="1"/>
  <c r="S124" i="8"/>
  <c r="S135" i="8"/>
  <c r="H28" i="11"/>
  <c r="U113" i="8"/>
  <c r="U114" i="8" s="1"/>
  <c r="W106" i="8"/>
  <c r="V110" i="8"/>
  <c r="V111" i="8" s="1"/>
  <c r="R139" i="8"/>
  <c r="R137" i="8"/>
  <c r="R126" i="8"/>
  <c r="R128" i="8"/>
  <c r="B69" i="11" l="1"/>
  <c r="A70" i="11"/>
  <c r="V113" i="8"/>
  <c r="V114" i="8" s="1"/>
  <c r="U116" i="8"/>
  <c r="U117" i="8" s="1"/>
  <c r="T124" i="8"/>
  <c r="T135" i="8"/>
  <c r="S126" i="8"/>
  <c r="S128" i="8"/>
  <c r="X106" i="8"/>
  <c r="W110" i="8"/>
  <c r="W111" i="8" s="1"/>
  <c r="J28" i="11"/>
  <c r="G28" i="11"/>
  <c r="I28" i="11" s="1"/>
  <c r="C29" i="11" s="1"/>
  <c r="S137" i="8"/>
  <c r="S139" i="8"/>
  <c r="B70" i="11" l="1"/>
  <c r="A71" i="11"/>
  <c r="W113" i="8"/>
  <c r="Y106" i="8"/>
  <c r="X110" i="8"/>
  <c r="X111" i="8" s="1"/>
  <c r="T126" i="8"/>
  <c r="T128" i="8"/>
  <c r="W114" i="8"/>
  <c r="V116" i="8"/>
  <c r="V117" i="8" s="1"/>
  <c r="U124" i="8"/>
  <c r="U135" i="8"/>
  <c r="H29" i="11"/>
  <c r="T137" i="8"/>
  <c r="T139" i="8"/>
  <c r="B71" i="11" l="1"/>
  <c r="A72" i="11"/>
  <c r="V135" i="8"/>
  <c r="V124" i="8"/>
  <c r="X113" i="8"/>
  <c r="X114" i="8" s="1"/>
  <c r="U137" i="8"/>
  <c r="U139" i="8"/>
  <c r="W116" i="8"/>
  <c r="W117" i="8" s="1"/>
  <c r="Y110" i="8"/>
  <c r="Y111" i="8" s="1"/>
  <c r="Z106" i="8"/>
  <c r="U128" i="8"/>
  <c r="U126" i="8"/>
  <c r="J29" i="11"/>
  <c r="G29" i="11"/>
  <c r="I29" i="11" s="1"/>
  <c r="C30" i="11" s="1"/>
  <c r="A73" i="11" l="1"/>
  <c r="B72" i="11"/>
  <c r="W124" i="8"/>
  <c r="W135" i="8"/>
  <c r="X116" i="8"/>
  <c r="X117" i="8" s="1"/>
  <c r="Y113" i="8"/>
  <c r="Y114" i="8" s="1"/>
  <c r="V126" i="8"/>
  <c r="V128" i="8"/>
  <c r="H30" i="11"/>
  <c r="AA106" i="8"/>
  <c r="Z110" i="8"/>
  <c r="Z111" i="8" s="1"/>
  <c r="V137" i="8"/>
  <c r="V139" i="8"/>
  <c r="A74" i="11" l="1"/>
  <c r="B73" i="11"/>
  <c r="Z113" i="8"/>
  <c r="Z114" i="8" s="1"/>
  <c r="G30" i="11"/>
  <c r="I30" i="11" s="1"/>
  <c r="C31" i="11" s="1"/>
  <c r="J30" i="11"/>
  <c r="X135" i="8"/>
  <c r="X124" i="8"/>
  <c r="Y116" i="8"/>
  <c r="Y117" i="8" s="1"/>
  <c r="AB106" i="8"/>
  <c r="AA110" i="8"/>
  <c r="AA111" i="8" s="1"/>
  <c r="W137" i="8"/>
  <c r="W139" i="8"/>
  <c r="W128" i="8"/>
  <c r="W126" i="8"/>
  <c r="A75" i="11" l="1"/>
  <c r="B74" i="11"/>
  <c r="AA113" i="8"/>
  <c r="AA114" i="8" s="1"/>
  <c r="H31" i="11"/>
  <c r="AC106" i="8"/>
  <c r="AB110" i="8"/>
  <c r="AB111" i="8" s="1"/>
  <c r="Z116" i="8"/>
  <c r="Z117" i="8" s="1"/>
  <c r="Y124" i="8"/>
  <c r="X128" i="8"/>
  <c r="X126" i="8"/>
  <c r="X137" i="8"/>
  <c r="X139" i="8"/>
  <c r="B75" i="11" l="1"/>
  <c r="A76" i="11"/>
  <c r="AB113" i="8"/>
  <c r="AB114" i="8" s="1"/>
  <c r="Z124" i="8"/>
  <c r="Y128" i="8"/>
  <c r="Y126" i="8"/>
  <c r="AA116" i="8"/>
  <c r="AA117" i="8" s="1"/>
  <c r="J31" i="11"/>
  <c r="G31" i="11"/>
  <c r="I31" i="11" s="1"/>
  <c r="C32" i="11" s="1"/>
  <c r="AD106" i="8"/>
  <c r="AC110" i="8"/>
  <c r="AC111" i="8" s="1"/>
  <c r="B76" i="11" l="1"/>
  <c r="A77" i="11"/>
  <c r="AC113" i="8"/>
  <c r="AC114" i="8" s="1"/>
  <c r="AA124" i="8"/>
  <c r="Z128" i="8"/>
  <c r="Z126" i="8"/>
  <c r="H32" i="11"/>
  <c r="AE106" i="8"/>
  <c r="AD110" i="8"/>
  <c r="AD111" i="8" s="1"/>
  <c r="AB116" i="8"/>
  <c r="AB117" i="8" s="1"/>
  <c r="A78" i="11" l="1"/>
  <c r="B77" i="11"/>
  <c r="AD113" i="8"/>
  <c r="AD114" i="8" s="1"/>
  <c r="J32" i="11"/>
  <c r="G32" i="11"/>
  <c r="I32" i="11" s="1"/>
  <c r="C33" i="11" s="1"/>
  <c r="AA126" i="8"/>
  <c r="AA128" i="8"/>
  <c r="AC116" i="8"/>
  <c r="AC117" i="8" s="1"/>
  <c r="AB124" i="8"/>
  <c r="AF106" i="8"/>
  <c r="AE110" i="8"/>
  <c r="AE111" i="8" s="1"/>
  <c r="B78" i="11" l="1"/>
  <c r="A79" i="11"/>
  <c r="AE113" i="8"/>
  <c r="AE114" i="8" s="1"/>
  <c r="AC124" i="8"/>
  <c r="H33" i="11"/>
  <c r="AD116" i="8"/>
  <c r="AD117" i="8" s="1"/>
  <c r="AG106" i="8"/>
  <c r="AF110" i="8"/>
  <c r="AF111" i="8" s="1"/>
  <c r="AB128" i="8"/>
  <c r="AB126" i="8"/>
  <c r="B79" i="11" l="1"/>
  <c r="A80" i="11"/>
  <c r="AF113" i="8"/>
  <c r="AF114" i="8" s="1"/>
  <c r="AD124" i="8"/>
  <c r="J33" i="11"/>
  <c r="G33" i="11"/>
  <c r="AC126" i="8"/>
  <c r="AC128" i="8"/>
  <c r="AH106" i="8"/>
  <c r="AH110" i="8" s="1"/>
  <c r="AG110" i="8"/>
  <c r="AG111" i="8" s="1"/>
  <c r="AE116" i="8"/>
  <c r="AE117" i="8" s="1"/>
  <c r="A81" i="11" l="1"/>
  <c r="B80" i="11"/>
  <c r="AG113" i="8"/>
  <c r="AG114" i="8" s="1"/>
  <c r="AH111" i="8"/>
  <c r="AH113" i="8" s="1"/>
  <c r="AF116" i="8"/>
  <c r="AF117" i="8" s="1"/>
  <c r="AE124" i="8"/>
  <c r="AD128" i="8"/>
  <c r="AD126" i="8"/>
  <c r="C27" i="9"/>
  <c r="I33" i="11"/>
  <c r="A82" i="11" l="1"/>
  <c r="B81" i="11"/>
  <c r="AF124" i="8"/>
  <c r="D27" i="9"/>
  <c r="C34" i="11"/>
  <c r="H27" i="9"/>
  <c r="AG116" i="8"/>
  <c r="AG117" i="8" s="1"/>
  <c r="AH114" i="8"/>
  <c r="AH116" i="8" s="1"/>
  <c r="F27" i="9"/>
  <c r="B27" i="9"/>
  <c r="G27" i="9" s="1"/>
  <c r="AE128" i="8"/>
  <c r="AE126" i="8"/>
  <c r="A83" i="11" l="1"/>
  <c r="B82" i="11"/>
  <c r="AG124" i="8"/>
  <c r="AH117" i="8"/>
  <c r="AH124" i="8" s="1"/>
  <c r="H34" i="11"/>
  <c r="AF126" i="8"/>
  <c r="AF128" i="8"/>
  <c r="A84" i="11" l="1"/>
  <c r="B83" i="11"/>
  <c r="J34" i="11"/>
  <c r="G34" i="11"/>
  <c r="AH128" i="8"/>
  <c r="AH126" i="8"/>
  <c r="AG128" i="8"/>
  <c r="AG126" i="8"/>
  <c r="A85" i="11" l="1"/>
  <c r="B84" i="11"/>
  <c r="I34" i="11"/>
  <c r="A86" i="11" l="1"/>
  <c r="B85" i="11"/>
  <c r="C35" i="11"/>
  <c r="B86" i="11" l="1"/>
  <c r="A87" i="11"/>
  <c r="H35" i="11"/>
  <c r="B87" i="11" l="1"/>
  <c r="A88" i="11"/>
  <c r="J35" i="11"/>
  <c r="G35" i="11"/>
  <c r="A89" i="11" l="1"/>
  <c r="B88" i="11"/>
  <c r="I35" i="11"/>
  <c r="B89" i="11" l="1"/>
  <c r="A90" i="11"/>
  <c r="C36" i="11"/>
  <c r="B90" i="11" l="1"/>
  <c r="A91" i="11"/>
  <c r="H36" i="11"/>
  <c r="B91" i="11" l="1"/>
  <c r="A92" i="11"/>
  <c r="J36" i="11"/>
  <c r="G36" i="11"/>
  <c r="B92" i="11" l="1"/>
  <c r="A93" i="11"/>
  <c r="I36" i="11"/>
  <c r="B93" i="11" l="1"/>
  <c r="A94" i="11"/>
  <c r="C37" i="11"/>
  <c r="B94" i="11" l="1"/>
  <c r="A95" i="11"/>
  <c r="H37" i="11"/>
  <c r="A96" i="11" l="1"/>
  <c r="B95" i="11"/>
  <c r="G37" i="11"/>
  <c r="J37" i="11"/>
  <c r="B96" i="11" l="1"/>
  <c r="A97" i="11"/>
  <c r="I37" i="11"/>
  <c r="A98" i="11" l="1"/>
  <c r="B97" i="11"/>
  <c r="C38" i="11"/>
  <c r="A99" i="11" l="1"/>
  <c r="B98" i="11"/>
  <c r="H38" i="11"/>
  <c r="B99" i="11" l="1"/>
  <c r="A100" i="11"/>
  <c r="J38" i="11"/>
  <c r="G38" i="11"/>
  <c r="B100" i="11" l="1"/>
  <c r="A101" i="11"/>
  <c r="I38" i="11"/>
  <c r="A102" i="11" l="1"/>
  <c r="B101" i="11"/>
  <c r="C39" i="11"/>
  <c r="B102" i="11" l="1"/>
  <c r="A103" i="11"/>
  <c r="H39" i="11"/>
  <c r="A104" i="11" l="1"/>
  <c r="B103" i="11"/>
  <c r="J39" i="11"/>
  <c r="G39" i="11"/>
  <c r="I39" i="11" s="1"/>
  <c r="C40" i="11" s="1"/>
  <c r="B104" i="11" l="1"/>
  <c r="A105" i="11"/>
  <c r="H40" i="11"/>
  <c r="A106" i="11" l="1"/>
  <c r="B105" i="11"/>
  <c r="J40" i="11"/>
  <c r="G40" i="11"/>
  <c r="I40" i="11" s="1"/>
  <c r="C41" i="11" s="1"/>
  <c r="A107" i="11" l="1"/>
  <c r="B106" i="11"/>
  <c r="H41" i="11"/>
  <c r="B107" i="11" l="1"/>
  <c r="A108" i="11"/>
  <c r="G41" i="11"/>
  <c r="I41" i="11" s="1"/>
  <c r="C42" i="11" s="1"/>
  <c r="J41" i="11"/>
  <c r="A109" i="11" l="1"/>
  <c r="B108" i="11"/>
  <c r="H42" i="11"/>
  <c r="B109" i="11" l="1"/>
  <c r="A110" i="11"/>
  <c r="J42" i="11"/>
  <c r="G42" i="11"/>
  <c r="I42" i="11" s="1"/>
  <c r="C43" i="11" s="1"/>
  <c r="B110" i="11" l="1"/>
  <c r="A111" i="11"/>
  <c r="H43" i="11"/>
  <c r="A112" i="11" l="1"/>
  <c r="B111" i="11"/>
  <c r="G43" i="11"/>
  <c r="I43" i="11" s="1"/>
  <c r="C44" i="11" s="1"/>
  <c r="J43" i="11"/>
  <c r="A113" i="11" l="1"/>
  <c r="B112" i="11"/>
  <c r="H44" i="11"/>
  <c r="A114" i="11" l="1"/>
  <c r="B113" i="11"/>
  <c r="J44" i="11"/>
  <c r="G44" i="11"/>
  <c r="I44" i="11" s="1"/>
  <c r="C45" i="11" s="1"/>
  <c r="B114" i="11" l="1"/>
  <c r="A115" i="11"/>
  <c r="H45" i="11"/>
  <c r="B115" i="11" l="1"/>
  <c r="A116" i="11"/>
  <c r="G45" i="11"/>
  <c r="J45" i="11"/>
  <c r="A117" i="11" l="1"/>
  <c r="B116" i="11"/>
  <c r="C28" i="9"/>
  <c r="I45" i="11"/>
  <c r="A118" i="11" l="1"/>
  <c r="B117" i="11"/>
  <c r="F28" i="9"/>
  <c r="B28" i="9"/>
  <c r="G28" i="9" s="1"/>
  <c r="D28" i="9"/>
  <c r="C46" i="11"/>
  <c r="H28" i="9"/>
  <c r="B118" i="11" l="1"/>
  <c r="A119" i="11"/>
  <c r="H46" i="11"/>
  <c r="A120" i="11" l="1"/>
  <c r="B119" i="11"/>
  <c r="J46" i="11"/>
  <c r="G46" i="11"/>
  <c r="B120" i="11" l="1"/>
  <c r="A121" i="11"/>
  <c r="I46" i="11"/>
  <c r="B121" i="11" l="1"/>
  <c r="A122" i="11"/>
  <c r="C47" i="11"/>
  <c r="B122" i="11" l="1"/>
  <c r="A123" i="11"/>
  <c r="H47" i="11"/>
  <c r="A124" i="11" l="1"/>
  <c r="B123" i="11"/>
  <c r="J47" i="11"/>
  <c r="G47" i="11"/>
  <c r="A125" i="11" l="1"/>
  <c r="B124" i="11"/>
  <c r="I47" i="11"/>
  <c r="B125" i="11" l="1"/>
  <c r="A126" i="11"/>
  <c r="C48" i="11"/>
  <c r="A127" i="11" l="1"/>
  <c r="B126" i="11"/>
  <c r="H48" i="11"/>
  <c r="B127" i="11" l="1"/>
  <c r="A128" i="11"/>
  <c r="J48" i="11"/>
  <c r="G48" i="11"/>
  <c r="B128" i="11" l="1"/>
  <c r="A129" i="11"/>
  <c r="I48" i="11"/>
  <c r="A130" i="11" l="1"/>
  <c r="B129" i="11"/>
  <c r="C49" i="11"/>
  <c r="B130" i="11" l="1"/>
  <c r="A131" i="11"/>
  <c r="H49" i="11"/>
  <c r="B131" i="11" l="1"/>
  <c r="A132" i="11"/>
  <c r="J49" i="11"/>
  <c r="G49" i="11"/>
  <c r="B132" i="11" l="1"/>
  <c r="A133" i="11"/>
  <c r="I49" i="11"/>
  <c r="B133" i="11" l="1"/>
  <c r="A134" i="11"/>
  <c r="C50" i="11"/>
  <c r="B134" i="11" l="1"/>
  <c r="A135" i="11"/>
  <c r="H50" i="11"/>
  <c r="B135" i="11" l="1"/>
  <c r="A136" i="11"/>
  <c r="G50" i="11"/>
  <c r="J50" i="11"/>
  <c r="B136" i="11" l="1"/>
  <c r="A137" i="11"/>
  <c r="I50" i="11"/>
  <c r="B137" i="11" l="1"/>
  <c r="A138" i="11"/>
  <c r="C51" i="11"/>
  <c r="A139" i="11" l="1"/>
  <c r="B138" i="11"/>
  <c r="H51" i="11"/>
  <c r="B139" i="11" l="1"/>
  <c r="A140" i="11"/>
  <c r="J51" i="11"/>
  <c r="G51" i="11"/>
  <c r="I51" i="11" s="1"/>
  <c r="C52" i="11" s="1"/>
  <c r="A141" i="11" l="1"/>
  <c r="B140" i="11"/>
  <c r="H52" i="11"/>
  <c r="B141" i="11" l="1"/>
  <c r="A142" i="11"/>
  <c r="J52" i="11"/>
  <c r="G52" i="11"/>
  <c r="I52" i="11" s="1"/>
  <c r="C53" i="11" s="1"/>
  <c r="A143" i="11" l="1"/>
  <c r="B142" i="11"/>
  <c r="H53" i="11"/>
  <c r="B143" i="11" l="1"/>
  <c r="A144" i="11"/>
  <c r="J53" i="11"/>
  <c r="G53" i="11"/>
  <c r="I53" i="11" s="1"/>
  <c r="C54" i="11" s="1"/>
  <c r="B144" i="11" l="1"/>
  <c r="A145" i="11"/>
  <c r="H54" i="11"/>
  <c r="B145" i="11" l="1"/>
  <c r="A146" i="11"/>
  <c r="G54" i="11"/>
  <c r="I54" i="11" s="1"/>
  <c r="C55" i="11" s="1"/>
  <c r="J54" i="11"/>
  <c r="A147" i="11" l="1"/>
  <c r="B146" i="11"/>
  <c r="H55" i="11"/>
  <c r="A148" i="11" l="1"/>
  <c r="B147" i="11"/>
  <c r="J55" i="11"/>
  <c r="G55" i="11"/>
  <c r="I55" i="11" s="1"/>
  <c r="C56" i="11" s="1"/>
  <c r="B148" i="11" l="1"/>
  <c r="A149" i="11"/>
  <c r="H56" i="11"/>
  <c r="B149" i="11" l="1"/>
  <c r="A150" i="11"/>
  <c r="J56" i="11"/>
  <c r="G56" i="11"/>
  <c r="I56" i="11" s="1"/>
  <c r="C57" i="11" s="1"/>
  <c r="B150" i="11" l="1"/>
  <c r="A151" i="11"/>
  <c r="H57" i="11"/>
  <c r="B151" i="11" l="1"/>
  <c r="A152" i="11"/>
  <c r="J57" i="11"/>
  <c r="G57" i="11"/>
  <c r="B152" i="11" l="1"/>
  <c r="A153" i="11"/>
  <c r="C29" i="9"/>
  <c r="I57" i="11"/>
  <c r="A154" i="11" l="1"/>
  <c r="B153" i="11"/>
  <c r="D29" i="9"/>
  <c r="C58" i="11"/>
  <c r="H29" i="9"/>
  <c r="F29" i="9"/>
  <c r="B29" i="9"/>
  <c r="G29" i="9" s="1"/>
  <c r="A155" i="11" l="1"/>
  <c r="B154" i="11"/>
  <c r="H58" i="11"/>
  <c r="B155" i="11" l="1"/>
  <c r="A156" i="11"/>
  <c r="J58" i="11"/>
  <c r="G58" i="11"/>
  <c r="A157" i="11" l="1"/>
  <c r="B156" i="11"/>
  <c r="I58" i="11"/>
  <c r="B157" i="11" l="1"/>
  <c r="A158" i="11"/>
  <c r="C59" i="11"/>
  <c r="B158" i="11" l="1"/>
  <c r="A159" i="11"/>
  <c r="H59" i="11"/>
  <c r="B159" i="11" l="1"/>
  <c r="A160" i="11"/>
  <c r="G59" i="11"/>
  <c r="J59" i="11"/>
  <c r="A161" i="11" l="1"/>
  <c r="B160" i="11"/>
  <c r="I59" i="11"/>
  <c r="B161" i="11" l="1"/>
  <c r="A162" i="11"/>
  <c r="C60" i="11"/>
  <c r="B162" i="11" l="1"/>
  <c r="A163" i="11"/>
  <c r="H60" i="11"/>
  <c r="A164" i="11" l="1"/>
  <c r="B163" i="11"/>
  <c r="G60" i="11"/>
  <c r="J60" i="11"/>
  <c r="B164" i="11" l="1"/>
  <c r="A165" i="11"/>
  <c r="I60" i="11"/>
  <c r="A166" i="11" l="1"/>
  <c r="B165" i="11"/>
  <c r="C61" i="11"/>
  <c r="B166" i="11" l="1"/>
  <c r="A167" i="11"/>
  <c r="H61" i="11"/>
  <c r="B167" i="11" l="1"/>
  <c r="A168" i="11"/>
  <c r="G61" i="11"/>
  <c r="J61" i="11"/>
  <c r="A169" i="11" l="1"/>
  <c r="B168" i="11"/>
  <c r="I61" i="11"/>
  <c r="A170" i="11" l="1"/>
  <c r="B169" i="11"/>
  <c r="C62" i="11"/>
  <c r="A171" i="11" l="1"/>
  <c r="B170" i="11"/>
  <c r="H62" i="11"/>
  <c r="B171" i="11" l="1"/>
  <c r="A172" i="11"/>
  <c r="J62" i="11"/>
  <c r="G62" i="11"/>
  <c r="A173" i="11" l="1"/>
  <c r="B172" i="11"/>
  <c r="I62" i="11"/>
  <c r="B173" i="11" l="1"/>
  <c r="A174" i="11"/>
  <c r="C63" i="11"/>
  <c r="B174" i="11" l="1"/>
  <c r="A175" i="11"/>
  <c r="H63" i="11"/>
  <c r="B175" i="11" l="1"/>
  <c r="A176" i="11"/>
  <c r="G63" i="11"/>
  <c r="I63" i="11" s="1"/>
  <c r="C64" i="11" s="1"/>
  <c r="J63" i="11"/>
  <c r="A177" i="11" l="1"/>
  <c r="B176" i="11"/>
  <c r="H64" i="11"/>
  <c r="A178" i="11" l="1"/>
  <c r="B177" i="11"/>
  <c r="G64" i="11"/>
  <c r="I64" i="11" s="1"/>
  <c r="C65" i="11" s="1"/>
  <c r="J64" i="11"/>
  <c r="B178" i="11" l="1"/>
  <c r="A179" i="11"/>
  <c r="H65" i="11"/>
  <c r="A180" i="11" l="1"/>
  <c r="B179" i="11"/>
  <c r="G65" i="11"/>
  <c r="I65" i="11" s="1"/>
  <c r="C66" i="11" s="1"/>
  <c r="J65" i="11"/>
  <c r="A181" i="11" l="1"/>
  <c r="B180" i="11"/>
  <c r="H66" i="11"/>
  <c r="A182" i="11" l="1"/>
  <c r="B181" i="11"/>
  <c r="J66" i="11"/>
  <c r="G66" i="11"/>
  <c r="I66" i="11" s="1"/>
  <c r="C67" i="11" s="1"/>
  <c r="B182" i="11" l="1"/>
  <c r="A183" i="11"/>
  <c r="H67" i="11"/>
  <c r="A184" i="11" l="1"/>
  <c r="B183" i="11"/>
  <c r="G67" i="11"/>
  <c r="I67" i="11" s="1"/>
  <c r="C68" i="11" s="1"/>
  <c r="J67" i="11"/>
  <c r="A185" i="11" l="1"/>
  <c r="B184" i="11"/>
  <c r="H68" i="11"/>
  <c r="A186" i="11" l="1"/>
  <c r="B185" i="11"/>
  <c r="G68" i="11"/>
  <c r="I68" i="11" s="1"/>
  <c r="C69" i="11" s="1"/>
  <c r="J68" i="11"/>
  <c r="B186" i="11" l="1"/>
  <c r="A187" i="11"/>
  <c r="H69" i="11"/>
  <c r="B187" i="11" l="1"/>
  <c r="A188" i="11"/>
  <c r="G69" i="11"/>
  <c r="J69" i="11"/>
  <c r="A189" i="11" l="1"/>
  <c r="B188" i="11"/>
  <c r="C30" i="9"/>
  <c r="I69" i="11"/>
  <c r="B189" i="11" l="1"/>
  <c r="A190" i="11"/>
  <c r="D30" i="9"/>
  <c r="C70" i="11"/>
  <c r="H30" i="9"/>
  <c r="F30" i="9"/>
  <c r="B30" i="9"/>
  <c r="G30" i="9" s="1"/>
  <c r="B190" i="11" l="1"/>
  <c r="A191" i="11"/>
  <c r="H70" i="11"/>
  <c r="B191" i="11" l="1"/>
  <c r="A192" i="11"/>
  <c r="G70" i="11"/>
  <c r="J70" i="11"/>
  <c r="A193" i="11" l="1"/>
  <c r="B192" i="11"/>
  <c r="I70" i="11"/>
  <c r="B193" i="11" l="1"/>
  <c r="A194" i="11"/>
  <c r="C71" i="11"/>
  <c r="A195" i="11" l="1"/>
  <c r="B194" i="11"/>
  <c r="H71" i="11"/>
  <c r="B195" i="11" l="1"/>
  <c r="A196" i="11"/>
  <c r="J71" i="11"/>
  <c r="G71" i="11"/>
  <c r="B196" i="11" l="1"/>
  <c r="A197" i="11"/>
  <c r="I71" i="11"/>
  <c r="B197" i="11" l="1"/>
  <c r="A198" i="11"/>
  <c r="C72" i="11"/>
  <c r="A199" i="11" l="1"/>
  <c r="B198" i="11"/>
  <c r="H72" i="11"/>
  <c r="B199" i="11" l="1"/>
  <c r="A200" i="11"/>
  <c r="J72" i="11"/>
  <c r="G72" i="11"/>
  <c r="B200" i="11" l="1"/>
  <c r="A201" i="11"/>
  <c r="I72" i="11"/>
  <c r="A202" i="11" l="1"/>
  <c r="B201" i="11"/>
  <c r="C73" i="11"/>
  <c r="B202" i="11" l="1"/>
  <c r="A203" i="11"/>
  <c r="H73" i="11"/>
  <c r="B203" i="11" l="1"/>
  <c r="A204" i="11"/>
  <c r="J73" i="11"/>
  <c r="G73" i="11"/>
  <c r="A205" i="11" l="1"/>
  <c r="B204" i="11"/>
  <c r="I73" i="11"/>
  <c r="A206" i="11" l="1"/>
  <c r="B205" i="11"/>
  <c r="C74" i="11"/>
  <c r="B206" i="11" l="1"/>
  <c r="A207" i="11"/>
  <c r="H74" i="11"/>
  <c r="A208" i="11" l="1"/>
  <c r="B207" i="11"/>
  <c r="G74" i="11"/>
  <c r="J74" i="11"/>
  <c r="A209" i="11" l="1"/>
  <c r="B208" i="11"/>
  <c r="I74" i="11"/>
  <c r="B209" i="11" l="1"/>
  <c r="A210" i="11"/>
  <c r="C75" i="11"/>
  <c r="A211" i="11" l="1"/>
  <c r="B210" i="11"/>
  <c r="H75" i="11"/>
  <c r="A212" i="11" l="1"/>
  <c r="B211" i="11"/>
  <c r="J75" i="11"/>
  <c r="G75" i="11"/>
  <c r="I75" i="11" s="1"/>
  <c r="C76" i="11" s="1"/>
  <c r="A213" i="11" l="1"/>
  <c r="B212" i="11"/>
  <c r="H76" i="11"/>
  <c r="B213" i="11" l="1"/>
  <c r="A214" i="11"/>
  <c r="J76" i="11"/>
  <c r="G76" i="11"/>
  <c r="I76" i="11" s="1"/>
  <c r="C77" i="11" s="1"/>
  <c r="A215" i="11" l="1"/>
  <c r="B214" i="11"/>
  <c r="H77" i="11"/>
  <c r="A216" i="11" l="1"/>
  <c r="B215" i="11"/>
  <c r="J77" i="11"/>
  <c r="G77" i="11"/>
  <c r="I77" i="11" s="1"/>
  <c r="C78" i="11" s="1"/>
  <c r="B216" i="11" l="1"/>
  <c r="A217" i="11"/>
  <c r="H78" i="11"/>
  <c r="B217" i="11" l="1"/>
  <c r="A218" i="11"/>
  <c r="J78" i="11"/>
  <c r="G78" i="11"/>
  <c r="I78" i="11" s="1"/>
  <c r="C79" i="11" s="1"/>
  <c r="A219" i="11" l="1"/>
  <c r="B218" i="11"/>
  <c r="H79" i="11"/>
  <c r="A220" i="11" l="1"/>
  <c r="B219" i="11"/>
  <c r="J79" i="11"/>
  <c r="G79" i="11"/>
  <c r="I79" i="11" s="1"/>
  <c r="C80" i="11" s="1"/>
  <c r="B220" i="11" l="1"/>
  <c r="A221" i="11"/>
  <c r="H80" i="11"/>
  <c r="B221" i="11" l="1"/>
  <c r="A222" i="11"/>
  <c r="J80" i="11"/>
  <c r="G80" i="11"/>
  <c r="I80" i="11" s="1"/>
  <c r="C81" i="11" s="1"/>
  <c r="B222" i="11" l="1"/>
  <c r="A223" i="11"/>
  <c r="H81" i="11"/>
  <c r="A224" i="11" l="1"/>
  <c r="B223" i="11"/>
  <c r="J81" i="11"/>
  <c r="G81" i="11"/>
  <c r="B224" i="11" l="1"/>
  <c r="A225" i="11"/>
  <c r="C31" i="9"/>
  <c r="I81" i="11"/>
  <c r="B225" i="11" l="1"/>
  <c r="A226" i="11"/>
  <c r="C82" i="11"/>
  <c r="D31" i="9"/>
  <c r="H31" i="9"/>
  <c r="F31" i="9"/>
  <c r="B31" i="9"/>
  <c r="G31" i="9" s="1"/>
  <c r="A227" i="11" l="1"/>
  <c r="B226" i="11"/>
  <c r="H82" i="11"/>
  <c r="A228" i="11" l="1"/>
  <c r="B227" i="11"/>
  <c r="J82" i="11"/>
  <c r="G82" i="11"/>
  <c r="A229" i="11" l="1"/>
  <c r="B228" i="11"/>
  <c r="I82" i="11"/>
  <c r="B229" i="11" l="1"/>
  <c r="A230" i="11"/>
  <c r="C83" i="11"/>
  <c r="B230" i="11" l="1"/>
  <c r="A231" i="11"/>
  <c r="H83" i="11"/>
  <c r="B231" i="11" l="1"/>
  <c r="A232" i="11"/>
  <c r="G83" i="11"/>
  <c r="J83" i="11"/>
  <c r="B232" i="11" l="1"/>
  <c r="A233" i="11"/>
  <c r="I83" i="11"/>
  <c r="A234" i="11" l="1"/>
  <c r="B233" i="11"/>
  <c r="C84" i="11"/>
  <c r="A235" i="11" l="1"/>
  <c r="B234" i="11"/>
  <c r="H84" i="11"/>
  <c r="B235" i="11" l="1"/>
  <c r="A236" i="11"/>
  <c r="G84" i="11"/>
  <c r="J84" i="11"/>
  <c r="B236" i="11" l="1"/>
  <c r="A237" i="11"/>
  <c r="I84" i="11"/>
  <c r="B237" i="11" l="1"/>
  <c r="A238" i="11"/>
  <c r="C85" i="11"/>
  <c r="B238" i="11" l="1"/>
  <c r="A239" i="11"/>
  <c r="H85" i="11"/>
  <c r="A240" i="11" l="1"/>
  <c r="B239" i="11"/>
  <c r="G85" i="11"/>
  <c r="J85" i="11"/>
  <c r="A241" i="11" l="1"/>
  <c r="B240" i="11"/>
  <c r="I85" i="11"/>
  <c r="A242" i="11" l="1"/>
  <c r="B241" i="11"/>
  <c r="C86" i="11"/>
  <c r="A243" i="11" l="1"/>
  <c r="B242" i="11"/>
  <c r="H86" i="11"/>
  <c r="A244" i="11" l="1"/>
  <c r="B243" i="11"/>
  <c r="J86" i="11"/>
  <c r="G86" i="11"/>
  <c r="A245" i="11" l="1"/>
  <c r="B244" i="11"/>
  <c r="I86" i="11"/>
  <c r="B245" i="11" l="1"/>
  <c r="A246" i="11"/>
  <c r="C87" i="11"/>
  <c r="B246" i="11" l="1"/>
  <c r="A247" i="11"/>
  <c r="H87" i="11"/>
  <c r="B247" i="11" l="1"/>
  <c r="A248" i="11"/>
  <c r="G87" i="11"/>
  <c r="I87" i="11" s="1"/>
  <c r="C88" i="11" s="1"/>
  <c r="J87" i="11"/>
  <c r="B248" i="11" l="1"/>
  <c r="A249" i="11"/>
  <c r="H88" i="11"/>
  <c r="A250" i="11" l="1"/>
  <c r="B249" i="11"/>
  <c r="G88" i="11"/>
  <c r="I88" i="11" s="1"/>
  <c r="C89" i="11" s="1"/>
  <c r="J88" i="11"/>
  <c r="B250" i="11" l="1"/>
  <c r="A251" i="11"/>
  <c r="H89" i="11"/>
  <c r="B251" i="11" l="1"/>
  <c r="A252" i="11"/>
  <c r="G89" i="11"/>
  <c r="I89" i="11" s="1"/>
  <c r="C90" i="11" s="1"/>
  <c r="J89" i="11"/>
  <c r="A253" i="11" l="1"/>
  <c r="B252" i="11"/>
  <c r="H90" i="11"/>
  <c r="B253" i="11" l="1"/>
  <c r="A254" i="11"/>
  <c r="J90" i="11"/>
  <c r="G90" i="11"/>
  <c r="I90" i="11" s="1"/>
  <c r="C91" i="11" s="1"/>
  <c r="B254" i="11" l="1"/>
  <c r="A255" i="11"/>
  <c r="H91" i="11"/>
  <c r="B255" i="11" l="1"/>
  <c r="A256" i="11"/>
  <c r="G91" i="11"/>
  <c r="I91" i="11" s="1"/>
  <c r="C92" i="11" s="1"/>
  <c r="J91" i="11"/>
  <c r="A257" i="11" l="1"/>
  <c r="B256" i="11"/>
  <c r="H92" i="11"/>
  <c r="A258" i="11" l="1"/>
  <c r="B257" i="11"/>
  <c r="G92" i="11"/>
  <c r="I92" i="11" s="1"/>
  <c r="C93" i="11" s="1"/>
  <c r="J92" i="11"/>
  <c r="B258" i="11" l="1"/>
  <c r="A259" i="11"/>
  <c r="H93" i="11"/>
  <c r="A260" i="11" l="1"/>
  <c r="B259" i="11"/>
  <c r="G93" i="11"/>
  <c r="J93" i="11"/>
  <c r="A261" i="11" l="1"/>
  <c r="B260" i="11"/>
  <c r="C32" i="9"/>
  <c r="I93" i="11"/>
  <c r="B261" i="11" l="1"/>
  <c r="A262" i="11"/>
  <c r="C94" i="11"/>
  <c r="D32" i="9"/>
  <c r="H32" i="9"/>
  <c r="F32" i="9"/>
  <c r="B32" i="9"/>
  <c r="G32" i="9" s="1"/>
  <c r="B262" i="11" l="1"/>
  <c r="A263" i="11"/>
  <c r="H94" i="11"/>
  <c r="A264" i="11" l="1"/>
  <c r="B263" i="11"/>
  <c r="G94" i="11"/>
  <c r="J94" i="11"/>
  <c r="A265" i="11" l="1"/>
  <c r="B264" i="11"/>
  <c r="I94" i="11"/>
  <c r="A266" i="11" l="1"/>
  <c r="B265" i="11"/>
  <c r="C95" i="11"/>
  <c r="B266" i="11" l="1"/>
  <c r="A267" i="11"/>
  <c r="H95" i="11"/>
  <c r="B267" i="11" l="1"/>
  <c r="A268" i="11"/>
  <c r="J95" i="11"/>
  <c r="G95" i="11"/>
  <c r="B268" i="11" l="1"/>
  <c r="A269" i="11"/>
  <c r="I95" i="11"/>
  <c r="B269" i="11" l="1"/>
  <c r="A270" i="11"/>
  <c r="C96" i="11"/>
  <c r="B270" i="11" l="1"/>
  <c r="A271" i="11"/>
  <c r="H96" i="11"/>
  <c r="B271" i="11" l="1"/>
  <c r="A272" i="11"/>
  <c r="J96" i="11"/>
  <c r="G96" i="11"/>
  <c r="A273" i="11" l="1"/>
  <c r="B272" i="11"/>
  <c r="I96" i="11"/>
  <c r="A274" i="11" l="1"/>
  <c r="B273" i="11"/>
  <c r="C97" i="11"/>
  <c r="A275" i="11" l="1"/>
  <c r="B274" i="11"/>
  <c r="H97" i="11"/>
  <c r="A276" i="11" l="1"/>
  <c r="B275" i="11"/>
  <c r="J97" i="11"/>
  <c r="G97" i="11"/>
  <c r="B276" i="11" l="1"/>
  <c r="A277" i="11"/>
  <c r="I97" i="11"/>
  <c r="B277" i="11" l="1"/>
  <c r="A278" i="11"/>
  <c r="C98" i="11"/>
  <c r="B278" i="11" l="1"/>
  <c r="A279" i="11"/>
  <c r="H98" i="11"/>
  <c r="B279" i="11" l="1"/>
  <c r="A280" i="11"/>
  <c r="G98" i="11"/>
  <c r="J98" i="11"/>
  <c r="B280" i="11" l="1"/>
  <c r="A281" i="11"/>
  <c r="I98" i="11"/>
  <c r="A282" i="11" l="1"/>
  <c r="B281" i="11"/>
  <c r="C99" i="11"/>
  <c r="A283" i="11" l="1"/>
  <c r="B282" i="11"/>
  <c r="H99" i="11"/>
  <c r="A284" i="11" l="1"/>
  <c r="B283" i="11"/>
  <c r="J99" i="11"/>
  <c r="G99" i="11"/>
  <c r="I99" i="11" s="1"/>
  <c r="C100" i="11" s="1"/>
  <c r="B284" i="11" l="1"/>
  <c r="A285" i="11"/>
  <c r="H100" i="11"/>
  <c r="A286" i="11" l="1"/>
  <c r="B285" i="11"/>
  <c r="J100" i="11"/>
  <c r="G100" i="11"/>
  <c r="I100" i="11" s="1"/>
  <c r="C101" i="11" s="1"/>
  <c r="A287" i="11" l="1"/>
  <c r="B286" i="11"/>
  <c r="H101" i="11"/>
  <c r="A288" i="11" l="1"/>
  <c r="B287" i="11"/>
  <c r="J101" i="11"/>
  <c r="G101" i="11"/>
  <c r="I101" i="11" s="1"/>
  <c r="C102" i="11" s="1"/>
  <c r="B288" i="11" l="1"/>
  <c r="A289" i="11"/>
  <c r="H102" i="11"/>
  <c r="A290" i="11" l="1"/>
  <c r="B289" i="11"/>
  <c r="J102" i="11"/>
  <c r="G102" i="11"/>
  <c r="I102" i="11" s="1"/>
  <c r="C103" i="11" s="1"/>
  <c r="A291" i="11" l="1"/>
  <c r="B290" i="11"/>
  <c r="H103" i="11"/>
  <c r="B291" i="11" l="1"/>
  <c r="A292" i="11"/>
  <c r="J103" i="11"/>
  <c r="G103" i="11"/>
  <c r="I103" i="11" s="1"/>
  <c r="C104" i="11" s="1"/>
  <c r="B292" i="11" l="1"/>
  <c r="A293" i="11"/>
  <c r="H104" i="11"/>
  <c r="B293" i="11" l="1"/>
  <c r="A294" i="11"/>
  <c r="J104" i="11"/>
  <c r="G104" i="11"/>
  <c r="I104" i="11" s="1"/>
  <c r="C105" i="11" s="1"/>
  <c r="A295" i="11" l="1"/>
  <c r="B294" i="11"/>
  <c r="H105" i="11"/>
  <c r="B295" i="11" l="1"/>
  <c r="A296" i="11"/>
  <c r="J105" i="11"/>
  <c r="G105" i="11"/>
  <c r="B296" i="11" l="1"/>
  <c r="A297" i="11"/>
  <c r="C33" i="9"/>
  <c r="I105" i="11"/>
  <c r="B297" i="11" l="1"/>
  <c r="A298" i="11"/>
  <c r="C106" i="11"/>
  <c r="D33" i="9"/>
  <c r="H33" i="9"/>
  <c r="F33" i="9"/>
  <c r="B33" i="9"/>
  <c r="G33" i="9" s="1"/>
  <c r="A299" i="11" l="1"/>
  <c r="B298" i="11"/>
  <c r="H106" i="11"/>
  <c r="A300" i="11" l="1"/>
  <c r="B299" i="11"/>
  <c r="G106" i="11"/>
  <c r="J106" i="11"/>
  <c r="A301" i="11" l="1"/>
  <c r="B300" i="11"/>
  <c r="I106" i="11"/>
  <c r="B301" i="11" l="1"/>
  <c r="A302" i="11"/>
  <c r="C107" i="11"/>
  <c r="A303" i="11" l="1"/>
  <c r="B302" i="11"/>
  <c r="H107" i="11"/>
  <c r="A304" i="11" l="1"/>
  <c r="B303" i="11"/>
  <c r="J107" i="11"/>
  <c r="G107" i="11"/>
  <c r="A305" i="11" l="1"/>
  <c r="B304" i="11"/>
  <c r="I107" i="11"/>
  <c r="B305" i="11" l="1"/>
  <c r="A306" i="11"/>
  <c r="C108" i="11"/>
  <c r="B306" i="11" l="1"/>
  <c r="A307" i="11"/>
  <c r="H108" i="11"/>
  <c r="A308" i="11" l="1"/>
  <c r="B307" i="11"/>
  <c r="J108" i="11"/>
  <c r="G108" i="11"/>
  <c r="A309" i="11" l="1"/>
  <c r="B308" i="11"/>
  <c r="I108" i="11"/>
  <c r="B309" i="11" l="1"/>
  <c r="A310" i="11"/>
  <c r="C109" i="11"/>
  <c r="A311" i="11" l="1"/>
  <c r="B310" i="11"/>
  <c r="H109" i="11"/>
  <c r="A312" i="11" l="1"/>
  <c r="B311" i="11"/>
  <c r="J109" i="11"/>
  <c r="G109" i="11"/>
  <c r="A313" i="11" l="1"/>
  <c r="B312" i="11"/>
  <c r="I109" i="11"/>
  <c r="A314" i="11" l="1"/>
  <c r="B313" i="11"/>
  <c r="C110" i="11"/>
  <c r="B314" i="11" l="1"/>
  <c r="A315" i="11"/>
  <c r="H110" i="11"/>
  <c r="A316" i="11" l="1"/>
  <c r="B315" i="11"/>
  <c r="G110" i="11"/>
  <c r="J110" i="11"/>
  <c r="B316" i="11" l="1"/>
  <c r="A317" i="11"/>
  <c r="I110" i="11"/>
  <c r="B317" i="11" l="1"/>
  <c r="A318" i="11"/>
  <c r="C111" i="11"/>
  <c r="B318" i="11" l="1"/>
  <c r="A319" i="11"/>
  <c r="H111" i="11"/>
  <c r="B319" i="11" l="1"/>
  <c r="A320" i="11"/>
  <c r="J111" i="11"/>
  <c r="G111" i="11"/>
  <c r="I111" i="11" s="1"/>
  <c r="C112" i="11" s="1"/>
  <c r="A321" i="11" l="1"/>
  <c r="B320" i="11"/>
  <c r="H112" i="11"/>
  <c r="B321" i="11" l="1"/>
  <c r="A322" i="11"/>
  <c r="J112" i="11"/>
  <c r="G112" i="11"/>
  <c r="I112" i="11" s="1"/>
  <c r="C113" i="11" s="1"/>
  <c r="A323" i="11" l="1"/>
  <c r="B322" i="11"/>
  <c r="H113" i="11"/>
  <c r="B323" i="11" l="1"/>
  <c r="A324" i="11"/>
  <c r="J113" i="11"/>
  <c r="G113" i="11"/>
  <c r="I113" i="11" s="1"/>
  <c r="C114" i="11" s="1"/>
  <c r="B324" i="11" l="1"/>
  <c r="A325" i="11"/>
  <c r="H114" i="11"/>
  <c r="B325" i="11" l="1"/>
  <c r="A326" i="11"/>
  <c r="J114" i="11"/>
  <c r="G114" i="11"/>
  <c r="I114" i="11" s="1"/>
  <c r="C115" i="11" s="1"/>
  <c r="B326" i="11" l="1"/>
  <c r="A327" i="11"/>
  <c r="H115" i="11"/>
  <c r="A328" i="11" l="1"/>
  <c r="B327" i="11"/>
  <c r="J115" i="11"/>
  <c r="G115" i="11"/>
  <c r="I115" i="11" s="1"/>
  <c r="C116" i="11" s="1"/>
  <c r="B328" i="11" l="1"/>
  <c r="A329" i="11"/>
  <c r="H116" i="11"/>
  <c r="A330" i="11" l="1"/>
  <c r="B329" i="11"/>
  <c r="J116" i="11"/>
  <c r="G116" i="11"/>
  <c r="I116" i="11" s="1"/>
  <c r="C117" i="11" s="1"/>
  <c r="A331" i="11" l="1"/>
  <c r="B330" i="11"/>
  <c r="H117" i="11"/>
  <c r="A332" i="11" l="1"/>
  <c r="B331" i="11"/>
  <c r="J117" i="11"/>
  <c r="G117" i="11"/>
  <c r="B332" i="11" l="1"/>
  <c r="A333" i="11"/>
  <c r="C34" i="9"/>
  <c r="I117" i="11"/>
  <c r="A334" i="11" l="1"/>
  <c r="B333" i="11"/>
  <c r="D34" i="9"/>
  <c r="C118" i="11"/>
  <c r="H34" i="9"/>
  <c r="F34" i="9"/>
  <c r="B34" i="9"/>
  <c r="G34" i="9" s="1"/>
  <c r="B334" i="11" l="1"/>
  <c r="A335" i="11"/>
  <c r="H118" i="11"/>
  <c r="A336" i="11" l="1"/>
  <c r="B335" i="11"/>
  <c r="J118" i="11"/>
  <c r="G118" i="11"/>
  <c r="A337" i="11" l="1"/>
  <c r="B336" i="11"/>
  <c r="I118" i="11"/>
  <c r="A338" i="11" l="1"/>
  <c r="B337" i="11"/>
  <c r="C119" i="11"/>
  <c r="A339" i="11" l="1"/>
  <c r="B338" i="11"/>
  <c r="H119" i="11"/>
  <c r="B339" i="11" l="1"/>
  <c r="A340" i="11"/>
  <c r="J119" i="11"/>
  <c r="G119" i="11"/>
  <c r="A341" i="11" l="1"/>
  <c r="B340" i="11"/>
  <c r="I119" i="11"/>
  <c r="A342" i="11" l="1"/>
  <c r="B341" i="11"/>
  <c r="C120" i="11"/>
  <c r="B342" i="11" l="1"/>
  <c r="A343" i="11"/>
  <c r="H120" i="11"/>
  <c r="A344" i="11" l="1"/>
  <c r="B343" i="11"/>
  <c r="G120" i="11"/>
  <c r="J120" i="11"/>
  <c r="B344" i="11" l="1"/>
  <c r="A345" i="11"/>
  <c r="I120" i="11"/>
  <c r="A346" i="11" l="1"/>
  <c r="B345" i="11"/>
  <c r="C121" i="11"/>
  <c r="B346" i="11" l="1"/>
  <c r="A347" i="11"/>
  <c r="H121" i="11"/>
  <c r="B347" i="11" l="1"/>
  <c r="A348" i="11"/>
  <c r="G121" i="11"/>
  <c r="J121" i="11"/>
  <c r="A349" i="11" l="1"/>
  <c r="B348" i="11"/>
  <c r="I121" i="11"/>
  <c r="B349" i="11" l="1"/>
  <c r="A350" i="11"/>
  <c r="C122" i="11"/>
  <c r="A351" i="11" l="1"/>
  <c r="B350" i="11"/>
  <c r="H122" i="11"/>
  <c r="B351" i="11" l="1"/>
  <c r="A352" i="11"/>
  <c r="G122" i="11"/>
  <c r="J122" i="11"/>
  <c r="B352" i="11" l="1"/>
  <c r="A353" i="11"/>
  <c r="I122" i="11"/>
  <c r="A354" i="11" l="1"/>
  <c r="B353" i="11"/>
  <c r="C123" i="11"/>
  <c r="B354" i="11" l="1"/>
  <c r="A355" i="11"/>
  <c r="H123" i="11"/>
  <c r="A356" i="11" l="1"/>
  <c r="B355" i="11"/>
  <c r="J123" i="11"/>
  <c r="G123" i="11"/>
  <c r="I123" i="11" s="1"/>
  <c r="C124" i="11" s="1"/>
  <c r="A357" i="11" l="1"/>
  <c r="B356" i="11"/>
  <c r="H124" i="11"/>
  <c r="A358" i="11" l="1"/>
  <c r="B357" i="11"/>
  <c r="J124" i="11"/>
  <c r="G124" i="11"/>
  <c r="I124" i="11" s="1"/>
  <c r="C125" i="11" s="1"/>
  <c r="B358" i="11" l="1"/>
  <c r="A359" i="11"/>
  <c r="H125" i="11"/>
  <c r="B359" i="11" l="1"/>
  <c r="A360" i="11"/>
  <c r="G125" i="11"/>
  <c r="I125" i="11" s="1"/>
  <c r="C126" i="11" s="1"/>
  <c r="J125" i="11"/>
  <c r="A361" i="11" l="1"/>
  <c r="B360" i="11"/>
  <c r="H126" i="11"/>
  <c r="B361" i="11" l="1"/>
  <c r="A362" i="11"/>
  <c r="G126" i="11"/>
  <c r="I126" i="11" s="1"/>
  <c r="C127" i="11" s="1"/>
  <c r="J126" i="11"/>
  <c r="B362" i="11" l="1"/>
  <c r="A363" i="11"/>
  <c r="H127" i="11"/>
  <c r="B363" i="11" l="1"/>
  <c r="A364" i="11"/>
  <c r="J127" i="11"/>
  <c r="G127" i="11"/>
  <c r="I127" i="11" s="1"/>
  <c r="C128" i="11" s="1"/>
  <c r="B364" i="11" l="1"/>
  <c r="A365" i="11"/>
  <c r="H128" i="11"/>
  <c r="B365" i="11" l="1"/>
  <c r="A366" i="11"/>
  <c r="J128" i="11"/>
  <c r="G128" i="11"/>
  <c r="I128" i="11" s="1"/>
  <c r="C129" i="11" s="1"/>
  <c r="B366" i="11" l="1"/>
  <c r="A367" i="11"/>
  <c r="H129" i="11"/>
  <c r="B367" i="11" l="1"/>
  <c r="A368" i="11"/>
  <c r="G129" i="11"/>
  <c r="J129" i="11"/>
  <c r="B368" i="11" l="1"/>
  <c r="A369" i="11"/>
  <c r="C35" i="9"/>
  <c r="I129" i="11"/>
  <c r="A370" i="11" l="1"/>
  <c r="B369" i="11"/>
  <c r="F35" i="9"/>
  <c r="B35" i="9"/>
  <c r="G35" i="9" s="1"/>
  <c r="D35" i="9"/>
  <c r="C130" i="11"/>
  <c r="H35" i="9"/>
  <c r="B370" i="11" l="1"/>
  <c r="A371" i="11"/>
  <c r="H130" i="11"/>
  <c r="B371" i="11" l="1"/>
  <c r="A372" i="11"/>
  <c r="G130" i="11"/>
  <c r="J130" i="11"/>
  <c r="B372" i="11" l="1"/>
  <c r="A373" i="11"/>
  <c r="I130" i="11"/>
  <c r="B373" i="11" l="1"/>
  <c r="A374" i="11"/>
  <c r="C131" i="11"/>
  <c r="A375" i="11" l="1"/>
  <c r="B374" i="11"/>
  <c r="H131" i="11"/>
  <c r="B375" i="11" l="1"/>
  <c r="A376" i="11"/>
  <c r="J131" i="11"/>
  <c r="G131" i="11"/>
  <c r="B376" i="11" l="1"/>
  <c r="A377" i="11"/>
  <c r="I131" i="11"/>
  <c r="A378" i="11" l="1"/>
  <c r="B377" i="11"/>
  <c r="C132" i="11"/>
  <c r="B378" i="11" l="1"/>
  <c r="A379" i="11"/>
  <c r="H132" i="11"/>
  <c r="A380" i="11" l="1"/>
  <c r="B379" i="11"/>
  <c r="G132" i="11"/>
  <c r="J132" i="11"/>
  <c r="A381" i="11" l="1"/>
  <c r="B380" i="11"/>
  <c r="I132" i="11"/>
  <c r="B381" i="11" l="1"/>
  <c r="A382" i="11"/>
  <c r="C133" i="11"/>
  <c r="A383" i="11" l="1"/>
  <c r="B382" i="11"/>
  <c r="H133" i="11"/>
  <c r="A384" i="11" l="1"/>
  <c r="B383" i="11"/>
  <c r="J133" i="11"/>
  <c r="G133" i="11"/>
  <c r="B384" i="11" l="1"/>
  <c r="A385" i="11"/>
  <c r="I133" i="11"/>
  <c r="B385" i="11" l="1"/>
  <c r="A386" i="11"/>
  <c r="C134" i="11"/>
  <c r="B386" i="11" l="1"/>
  <c r="A387" i="11"/>
  <c r="H134" i="11"/>
  <c r="A388" i="11" l="1"/>
  <c r="B387" i="11"/>
  <c r="J134" i="11"/>
  <c r="G134" i="11"/>
  <c r="B388" i="11" l="1"/>
  <c r="A389" i="11"/>
  <c r="I134" i="11"/>
  <c r="B389" i="11" l="1"/>
  <c r="A390" i="11"/>
  <c r="C135" i="11"/>
  <c r="A391" i="11" l="1"/>
  <c r="B390" i="11"/>
  <c r="H135" i="11"/>
  <c r="A392" i="11" l="1"/>
  <c r="B391" i="11"/>
  <c r="J135" i="11"/>
  <c r="G135" i="11"/>
  <c r="I135" i="11" s="1"/>
  <c r="C136" i="11" s="1"/>
  <c r="B392" i="11" l="1"/>
  <c r="A393" i="11"/>
  <c r="H136" i="11"/>
  <c r="B393" i="11" l="1"/>
  <c r="A394" i="11"/>
  <c r="J136" i="11"/>
  <c r="G136" i="11"/>
  <c r="I136" i="11" s="1"/>
  <c r="C137" i="11" s="1"/>
  <c r="B394" i="11" l="1"/>
  <c r="A395" i="11"/>
  <c r="H137" i="11"/>
  <c r="B395" i="11" l="1"/>
  <c r="A396" i="11"/>
  <c r="J137" i="11"/>
  <c r="G137" i="11"/>
  <c r="I137" i="11" s="1"/>
  <c r="C138" i="11" s="1"/>
  <c r="B396" i="11" l="1"/>
  <c r="A397" i="11"/>
  <c r="H138" i="11"/>
  <c r="B397" i="11" l="1"/>
  <c r="A398" i="11"/>
  <c r="J138" i="11"/>
  <c r="G138" i="11"/>
  <c r="I138" i="11" s="1"/>
  <c r="C139" i="11" s="1"/>
  <c r="B398" i="11" l="1"/>
  <c r="A399" i="11"/>
  <c r="H139" i="11"/>
  <c r="A400" i="11" l="1"/>
  <c r="B399" i="11"/>
  <c r="J139" i="11"/>
  <c r="G139" i="11"/>
  <c r="I139" i="11" s="1"/>
  <c r="C140" i="11" s="1"/>
  <c r="B400" i="11" l="1"/>
  <c r="A401" i="11"/>
  <c r="H140" i="11"/>
  <c r="A402" i="11" l="1"/>
  <c r="B401" i="11"/>
  <c r="J140" i="11"/>
  <c r="G140" i="11"/>
  <c r="I140" i="11" s="1"/>
  <c r="C141" i="11" s="1"/>
  <c r="B402" i="11" l="1"/>
  <c r="A403" i="11"/>
  <c r="H141" i="11"/>
  <c r="B403" i="11" l="1"/>
  <c r="A404" i="11"/>
  <c r="J141" i="11"/>
  <c r="G141" i="11"/>
  <c r="B404" i="11" l="1"/>
  <c r="A405" i="11"/>
  <c r="C36" i="9"/>
  <c r="I141" i="11"/>
  <c r="B405" i="11" l="1"/>
  <c r="A406" i="11"/>
  <c r="C142" i="11"/>
  <c r="D36" i="9"/>
  <c r="H36" i="9"/>
  <c r="F36" i="9"/>
  <c r="B36" i="9"/>
  <c r="G36" i="9" s="1"/>
  <c r="A407" i="11" l="1"/>
  <c r="B406" i="11"/>
  <c r="H142" i="11"/>
  <c r="A408" i="11" l="1"/>
  <c r="B407" i="11"/>
  <c r="J142" i="11"/>
  <c r="G142" i="11"/>
  <c r="B408" i="11" l="1"/>
  <c r="A409" i="11"/>
  <c r="I142" i="11"/>
  <c r="B409" i="11" l="1"/>
  <c r="A410" i="11"/>
  <c r="C143" i="11"/>
  <c r="B410" i="11" l="1"/>
  <c r="A411" i="11"/>
  <c r="H143" i="11"/>
  <c r="A412" i="11" l="1"/>
  <c r="B411" i="11"/>
  <c r="G143" i="11"/>
  <c r="J143" i="11"/>
  <c r="A413" i="11" l="1"/>
  <c r="B412" i="11"/>
  <c r="I143" i="11"/>
  <c r="B413" i="11" l="1"/>
  <c r="A414" i="11"/>
  <c r="C144" i="11"/>
  <c r="A415" i="11" l="1"/>
  <c r="B414" i="11"/>
  <c r="H144" i="11"/>
  <c r="A416" i="11" l="1"/>
  <c r="B415" i="11"/>
  <c r="G144" i="11"/>
  <c r="J144" i="11"/>
  <c r="A417" i="11" l="1"/>
  <c r="B416" i="11"/>
  <c r="I144" i="11"/>
  <c r="A418" i="11" l="1"/>
  <c r="B417" i="11"/>
  <c r="C145" i="11"/>
  <c r="B418" i="11" l="1"/>
  <c r="A419" i="11"/>
  <c r="H145" i="11"/>
  <c r="A420" i="11" l="1"/>
  <c r="B419" i="11"/>
  <c r="J145" i="11"/>
  <c r="G145" i="11"/>
  <c r="B420" i="11" l="1"/>
  <c r="A421" i="11"/>
  <c r="I145" i="11"/>
  <c r="B421" i="11" l="1"/>
  <c r="A422" i="11"/>
  <c r="C146" i="11"/>
  <c r="B422" i="11" l="1"/>
  <c r="A423" i="11"/>
  <c r="H146" i="11"/>
  <c r="A424" i="11" l="1"/>
  <c r="B423" i="11"/>
  <c r="G146" i="11"/>
  <c r="J146" i="11"/>
  <c r="A425" i="11" l="1"/>
  <c r="B424" i="11"/>
  <c r="I146" i="11"/>
  <c r="A426" i="11" l="1"/>
  <c r="B425" i="11"/>
  <c r="C147" i="11"/>
  <c r="A427" i="11" l="1"/>
  <c r="B426" i="11"/>
  <c r="H147" i="11"/>
  <c r="A428" i="11" l="1"/>
  <c r="B427" i="11"/>
  <c r="G147" i="11"/>
  <c r="I147" i="11" s="1"/>
  <c r="C148" i="11" s="1"/>
  <c r="J147" i="11"/>
  <c r="A429" i="11" l="1"/>
  <c r="B428" i="11"/>
  <c r="H148" i="11"/>
  <c r="B429" i="11" l="1"/>
  <c r="A430" i="11"/>
  <c r="G148" i="11"/>
  <c r="I148" i="11" s="1"/>
  <c r="C149" i="11" s="1"/>
  <c r="J148" i="11"/>
  <c r="B430" i="11" l="1"/>
  <c r="A431" i="11"/>
  <c r="H149" i="11"/>
  <c r="B431" i="11" l="1"/>
  <c r="A432" i="11"/>
  <c r="J149" i="11"/>
  <c r="G149" i="11"/>
  <c r="I149" i="11" s="1"/>
  <c r="C150" i="11" s="1"/>
  <c r="B432" i="11" l="1"/>
  <c r="A433" i="11"/>
  <c r="H150" i="11"/>
  <c r="B433" i="11" l="1"/>
  <c r="A434" i="11"/>
  <c r="J150" i="11"/>
  <c r="G150" i="11"/>
  <c r="I150" i="11" s="1"/>
  <c r="C151" i="11" s="1"/>
  <c r="A435" i="11" l="1"/>
  <c r="B434" i="11"/>
  <c r="H151" i="11"/>
  <c r="A436" i="11" l="1"/>
  <c r="B435" i="11"/>
  <c r="G151" i="11"/>
  <c r="I151" i="11" s="1"/>
  <c r="C152" i="11" s="1"/>
  <c r="J151" i="11"/>
  <c r="A437" i="11" l="1"/>
  <c r="B436" i="11"/>
  <c r="H152" i="11"/>
  <c r="A438" i="11" l="1"/>
  <c r="B437" i="11"/>
  <c r="G152" i="11"/>
  <c r="I152" i="11" s="1"/>
  <c r="C153" i="11" s="1"/>
  <c r="J152" i="11"/>
  <c r="A439" i="11" l="1"/>
  <c r="B438" i="11"/>
  <c r="H153" i="11"/>
  <c r="B439" i="11" l="1"/>
  <c r="A440" i="11"/>
  <c r="J153" i="11"/>
  <c r="G153" i="11"/>
  <c r="B440" i="11" l="1"/>
  <c r="A441" i="11"/>
  <c r="C37" i="9"/>
  <c r="I153" i="11"/>
  <c r="B441" i="11" l="1"/>
  <c r="A442" i="11"/>
  <c r="C154" i="11"/>
  <c r="D37" i="9"/>
  <c r="H37" i="9"/>
  <c r="F37" i="9"/>
  <c r="B37" i="9"/>
  <c r="G37" i="9" s="1"/>
  <c r="B442" i="11" l="1"/>
  <c r="A443" i="11"/>
  <c r="H154" i="11"/>
  <c r="A444" i="11" l="1"/>
  <c r="B443" i="11"/>
  <c r="J154" i="11"/>
  <c r="G154" i="11"/>
  <c r="A445" i="11" l="1"/>
  <c r="B444" i="11"/>
  <c r="I154" i="11"/>
  <c r="A446" i="11" l="1"/>
  <c r="B445" i="11"/>
  <c r="C155" i="11"/>
  <c r="B446" i="11" l="1"/>
  <c r="A447" i="11"/>
  <c r="H155" i="11"/>
  <c r="A448" i="11" l="1"/>
  <c r="B447" i="11"/>
  <c r="J155" i="11"/>
  <c r="G155" i="11"/>
  <c r="B448" i="11" l="1"/>
  <c r="A449" i="11"/>
  <c r="I155" i="11"/>
  <c r="B449" i="11" l="1"/>
  <c r="A450" i="11"/>
  <c r="C156" i="11"/>
  <c r="B450" i="11" l="1"/>
  <c r="A451" i="11"/>
  <c r="H156" i="11"/>
  <c r="B451" i="11" l="1"/>
  <c r="A452" i="11"/>
  <c r="J156" i="11"/>
  <c r="G156" i="11"/>
  <c r="B452" i="11" l="1"/>
  <c r="A453" i="11"/>
  <c r="I156" i="11"/>
  <c r="A454" i="11" l="1"/>
  <c r="B453" i="11"/>
  <c r="C157" i="11"/>
  <c r="B454" i="11" l="1"/>
  <c r="A455" i="11"/>
  <c r="H157" i="11"/>
  <c r="A456" i="11" l="1"/>
  <c r="B455" i="11"/>
  <c r="J157" i="11"/>
  <c r="G157" i="11"/>
  <c r="B456" i="11" l="1"/>
  <c r="A457" i="11"/>
  <c r="I157" i="11"/>
  <c r="B457" i="11" l="1"/>
  <c r="A458" i="11"/>
  <c r="C158" i="11"/>
  <c r="A459" i="11" l="1"/>
  <c r="B458" i="11"/>
  <c r="H158" i="11"/>
  <c r="A460" i="11" l="1"/>
  <c r="B459" i="11"/>
  <c r="G158" i="11"/>
  <c r="J158" i="11"/>
  <c r="A461" i="11" l="1"/>
  <c r="B460" i="11"/>
  <c r="I158" i="11"/>
  <c r="B461" i="11" l="1"/>
  <c r="A462" i="11"/>
  <c r="C159" i="11"/>
  <c r="A463" i="11" l="1"/>
  <c r="B462" i="11"/>
  <c r="H159" i="11"/>
  <c r="B463" i="11" l="1"/>
  <c r="A464" i="11"/>
  <c r="J159" i="11"/>
  <c r="G159" i="11"/>
  <c r="I159" i="11" s="1"/>
  <c r="C160" i="11" s="1"/>
  <c r="A465" i="11" l="1"/>
  <c r="B464" i="11"/>
  <c r="H160" i="11"/>
  <c r="A466" i="11" l="1"/>
  <c r="B465" i="11"/>
  <c r="J160" i="11"/>
  <c r="G160" i="11"/>
  <c r="I160" i="11" s="1"/>
  <c r="C161" i="11" s="1"/>
  <c r="B466" i="11" l="1"/>
  <c r="A467" i="11"/>
  <c r="H161" i="11"/>
  <c r="B467" i="11" l="1"/>
  <c r="A468" i="11"/>
  <c r="J161" i="11"/>
  <c r="G161" i="11"/>
  <c r="I161" i="11" s="1"/>
  <c r="C162" i="11" s="1"/>
  <c r="A469" i="11" l="1"/>
  <c r="B468" i="11"/>
  <c r="H162" i="11"/>
  <c r="B469" i="11" l="1"/>
  <c r="A470" i="11"/>
  <c r="J162" i="11"/>
  <c r="G162" i="11"/>
  <c r="I162" i="11" s="1"/>
  <c r="C163" i="11" s="1"/>
  <c r="B470" i="11" l="1"/>
  <c r="A471" i="11"/>
  <c r="H163" i="11"/>
  <c r="B471" i="11" l="1"/>
  <c r="A472" i="11"/>
  <c r="J163" i="11"/>
  <c r="G163" i="11"/>
  <c r="I163" i="11" s="1"/>
  <c r="C164" i="11" s="1"/>
  <c r="A473" i="11" l="1"/>
  <c r="B472" i="11"/>
  <c r="H164" i="11"/>
  <c r="B473" i="11" l="1"/>
  <c r="A474" i="11"/>
  <c r="J164" i="11"/>
  <c r="G164" i="11"/>
  <c r="I164" i="11" s="1"/>
  <c r="C165" i="11" s="1"/>
  <c r="A475" i="11" l="1"/>
  <c r="B474" i="11"/>
  <c r="H165" i="11"/>
  <c r="A476" i="11" l="1"/>
  <c r="B475" i="11"/>
  <c r="J165" i="11"/>
  <c r="G165" i="11"/>
  <c r="A477" i="11" l="1"/>
  <c r="B476" i="11"/>
  <c r="C38" i="9"/>
  <c r="I165" i="11"/>
  <c r="A478" i="11" l="1"/>
  <c r="B477" i="11"/>
  <c r="D38" i="9"/>
  <c r="C166" i="11"/>
  <c r="H38" i="9"/>
  <c r="F38" i="9"/>
  <c r="B38" i="9"/>
  <c r="G38" i="9" s="1"/>
  <c r="A479" i="11" l="1"/>
  <c r="B478" i="11"/>
  <c r="H166" i="11"/>
  <c r="A480" i="11" l="1"/>
  <c r="B479" i="11"/>
  <c r="J166" i="11"/>
  <c r="G166" i="11"/>
  <c r="A481" i="11" l="1"/>
  <c r="B480" i="11"/>
  <c r="I166" i="11"/>
  <c r="B481" i="11" l="1"/>
  <c r="A482" i="11"/>
  <c r="C167" i="11"/>
  <c r="A483" i="11" l="1"/>
  <c r="B482" i="11"/>
  <c r="H167" i="11"/>
  <c r="B483" i="11" l="1"/>
  <c r="A484" i="11"/>
  <c r="G167" i="11"/>
  <c r="J167" i="11"/>
  <c r="A485" i="11" l="1"/>
  <c r="B484" i="11"/>
  <c r="I167" i="11"/>
  <c r="B485" i="11" l="1"/>
  <c r="A486" i="11"/>
  <c r="C168" i="11"/>
  <c r="B486" i="11" l="1"/>
  <c r="A487" i="11"/>
  <c r="H168" i="11"/>
  <c r="A488" i="11" l="1"/>
  <c r="B487" i="11"/>
  <c r="J168" i="11"/>
  <c r="G168" i="11"/>
  <c r="B488" i="11" l="1"/>
  <c r="A489" i="11"/>
  <c r="I168" i="11"/>
  <c r="B489" i="11" l="1"/>
  <c r="A490" i="11"/>
  <c r="C169" i="11"/>
  <c r="B490" i="11" l="1"/>
  <c r="A491" i="11"/>
  <c r="H169" i="11"/>
  <c r="A492" i="11" l="1"/>
  <c r="B491" i="11"/>
  <c r="J169" i="11"/>
  <c r="G169" i="11"/>
  <c r="B492" i="11" l="1"/>
  <c r="A493" i="11"/>
  <c r="I169" i="11"/>
  <c r="A494" i="11" l="1"/>
  <c r="B493" i="11"/>
  <c r="C170" i="11"/>
  <c r="A495" i="11" l="1"/>
  <c r="B494" i="11"/>
  <c r="H170" i="11"/>
  <c r="B495" i="11" l="1"/>
  <c r="A496" i="11"/>
  <c r="J170" i="11"/>
  <c r="G170" i="11"/>
  <c r="B496" i="11" l="1"/>
  <c r="A497" i="11"/>
  <c r="I170" i="11"/>
  <c r="B497" i="11" l="1"/>
  <c r="A498" i="11"/>
  <c r="C171" i="11"/>
  <c r="A499" i="11" l="1"/>
  <c r="B498" i="11"/>
  <c r="H171" i="11"/>
  <c r="A500" i="11" l="1"/>
  <c r="B499" i="11"/>
  <c r="J171" i="11"/>
  <c r="G171" i="11"/>
  <c r="I171" i="11" s="1"/>
  <c r="C172" i="11" s="1"/>
  <c r="B500" i="11" l="1"/>
  <c r="A501" i="11"/>
  <c r="H172" i="11"/>
  <c r="A502" i="11" l="1"/>
  <c r="B501" i="11"/>
  <c r="J172" i="11"/>
  <c r="G172" i="11"/>
  <c r="I172" i="11" s="1"/>
  <c r="C173" i="11" s="1"/>
  <c r="B502" i="11" l="1"/>
  <c r="A503" i="11"/>
  <c r="H173" i="11"/>
  <c r="A504" i="11" l="1"/>
  <c r="B503" i="11"/>
  <c r="J173" i="11"/>
  <c r="G173" i="11"/>
  <c r="I173" i="11" s="1"/>
  <c r="C174" i="11" s="1"/>
  <c r="B504" i="11" l="1"/>
  <c r="A505" i="11"/>
  <c r="H174" i="11"/>
  <c r="A506" i="11" l="1"/>
  <c r="B505" i="11"/>
  <c r="J174" i="11"/>
  <c r="G174" i="11"/>
  <c r="I174" i="11" s="1"/>
  <c r="C175" i="11" s="1"/>
  <c r="B506" i="11" l="1"/>
  <c r="A507" i="11"/>
  <c r="H175" i="11"/>
  <c r="B507" i="11" l="1"/>
  <c r="A508" i="11"/>
  <c r="J175" i="11"/>
  <c r="G175" i="11"/>
  <c r="I175" i="11" s="1"/>
  <c r="C176" i="11" s="1"/>
  <c r="B508" i="11" l="1"/>
  <c r="A509" i="11"/>
  <c r="H176" i="11"/>
  <c r="A510" i="11" l="1"/>
  <c r="B509" i="11"/>
  <c r="J176" i="11"/>
  <c r="G176" i="11"/>
  <c r="I176" i="11" s="1"/>
  <c r="C177" i="11" s="1"/>
  <c r="B510" i="11" l="1"/>
  <c r="A511" i="11"/>
  <c r="H177" i="11"/>
  <c r="A512" i="11" l="1"/>
  <c r="B511" i="11"/>
  <c r="J177" i="11"/>
  <c r="G177" i="11"/>
  <c r="B512" i="11" l="1"/>
  <c r="A513" i="11"/>
  <c r="C39" i="9"/>
  <c r="I177" i="11"/>
  <c r="B513" i="11" l="1"/>
  <c r="A514" i="11"/>
  <c r="C178" i="11"/>
  <c r="D39" i="9"/>
  <c r="H39" i="9"/>
  <c r="F39" i="9"/>
  <c r="B39" i="9"/>
  <c r="G39" i="9" s="1"/>
  <c r="B514" i="11" l="1"/>
  <c r="A515" i="11"/>
  <c r="H178" i="11"/>
  <c r="B515" i="11" l="1"/>
  <c r="A516" i="11"/>
  <c r="G178" i="11"/>
  <c r="J178" i="11"/>
  <c r="B516" i="11" l="1"/>
  <c r="A517" i="11"/>
  <c r="I178" i="11"/>
  <c r="B517" i="11" l="1"/>
  <c r="A518" i="11"/>
  <c r="C179" i="11"/>
  <c r="B518" i="11" l="1"/>
  <c r="A519" i="11"/>
  <c r="H179" i="11"/>
  <c r="A520" i="11" l="1"/>
  <c r="B519" i="11"/>
  <c r="G179" i="11"/>
  <c r="J179" i="11"/>
  <c r="A521" i="11" l="1"/>
  <c r="B520" i="11"/>
  <c r="I179" i="11"/>
  <c r="A522" i="11" l="1"/>
  <c r="B521" i="11"/>
  <c r="C180" i="11"/>
  <c r="A523" i="11" l="1"/>
  <c r="B522" i="11"/>
  <c r="H180" i="11"/>
  <c r="B523" i="11" l="1"/>
  <c r="A524" i="11"/>
  <c r="J180" i="11"/>
  <c r="G180" i="11"/>
  <c r="A525" i="11" l="1"/>
  <c r="B524" i="11"/>
  <c r="I180" i="11"/>
  <c r="A526" i="11" l="1"/>
  <c r="B525" i="11"/>
  <c r="C181" i="11"/>
  <c r="B526" i="11" l="1"/>
  <c r="A527" i="11"/>
  <c r="H181" i="11"/>
  <c r="B527" i="11" l="1"/>
  <c r="A528" i="11"/>
  <c r="G181" i="11"/>
  <c r="J181" i="11"/>
  <c r="A529" i="11" l="1"/>
  <c r="B528" i="11"/>
  <c r="I181" i="11"/>
  <c r="B529" i="11" l="1"/>
  <c r="A530" i="11"/>
  <c r="C182" i="11"/>
  <c r="A531" i="11" l="1"/>
  <c r="B530" i="11"/>
  <c r="H182" i="11"/>
  <c r="B531" i="11" l="1"/>
  <c r="A532" i="11"/>
  <c r="G182" i="11"/>
  <c r="J182" i="11"/>
  <c r="B532" i="11" l="1"/>
  <c r="A533" i="11"/>
  <c r="I182" i="11"/>
  <c r="A534" i="11" l="1"/>
  <c r="B533" i="11"/>
  <c r="C183" i="11"/>
  <c r="A535" i="11" l="1"/>
  <c r="B534" i="11"/>
  <c r="H183" i="11"/>
  <c r="A536" i="11" l="1"/>
  <c r="B535" i="11"/>
  <c r="G183" i="11"/>
  <c r="I183" i="11" s="1"/>
  <c r="C184" i="11" s="1"/>
  <c r="J183" i="11"/>
  <c r="A537" i="11" l="1"/>
  <c r="B536" i="11"/>
  <c r="H184" i="11"/>
  <c r="B537" i="11" l="1"/>
  <c r="A538" i="11"/>
  <c r="J184" i="11"/>
  <c r="G184" i="11"/>
  <c r="I184" i="11" s="1"/>
  <c r="C185" i="11" s="1"/>
  <c r="B538" i="11" l="1"/>
  <c r="A539" i="11"/>
  <c r="H185" i="11"/>
  <c r="A540" i="11" l="1"/>
  <c r="B539" i="11"/>
  <c r="J185" i="11"/>
  <c r="G185" i="11"/>
  <c r="I185" i="11" s="1"/>
  <c r="C186" i="11" s="1"/>
  <c r="B540" i="11" l="1"/>
  <c r="A541" i="11"/>
  <c r="H186" i="11"/>
  <c r="B541" i="11" l="1"/>
  <c r="A542" i="11"/>
  <c r="G186" i="11"/>
  <c r="I186" i="11" s="1"/>
  <c r="C187" i="11" s="1"/>
  <c r="J186" i="11"/>
  <c r="A543" i="11" l="1"/>
  <c r="B542" i="11"/>
  <c r="H187" i="11"/>
  <c r="A544" i="11" l="1"/>
  <c r="B543" i="11"/>
  <c r="G187" i="11"/>
  <c r="I187" i="11" s="1"/>
  <c r="C188" i="11" s="1"/>
  <c r="J187" i="11"/>
  <c r="B544" i="11" l="1"/>
  <c r="A545" i="11"/>
  <c r="H188" i="11"/>
  <c r="B545" i="11" l="1"/>
  <c r="A546" i="11"/>
  <c r="J188" i="11"/>
  <c r="G188" i="11"/>
  <c r="I188" i="11" s="1"/>
  <c r="C189" i="11" s="1"/>
  <c r="B546" i="11" l="1"/>
  <c r="A547" i="11"/>
  <c r="H189" i="11"/>
  <c r="A548" i="11" l="1"/>
  <c r="B547" i="11"/>
  <c r="G189" i="11"/>
  <c r="J189" i="11"/>
  <c r="B548" i="11" l="1"/>
  <c r="A549" i="11"/>
  <c r="C40" i="9"/>
  <c r="I189" i="11"/>
  <c r="A550" i="11" l="1"/>
  <c r="B549" i="11"/>
  <c r="D40" i="9"/>
  <c r="C190" i="11"/>
  <c r="H40" i="9"/>
  <c r="F40" i="9"/>
  <c r="B40" i="9"/>
  <c r="G40" i="9" s="1"/>
  <c r="A551" i="11" l="1"/>
  <c r="B550" i="11"/>
  <c r="H190" i="11"/>
  <c r="B551" i="11" l="1"/>
  <c r="A552" i="11"/>
  <c r="J190" i="11"/>
  <c r="G190" i="11"/>
  <c r="B552" i="11" l="1"/>
  <c r="A553" i="11"/>
  <c r="I190" i="11"/>
  <c r="A554" i="11" l="1"/>
  <c r="B553" i="11"/>
  <c r="C191" i="11"/>
  <c r="B554" i="11" l="1"/>
  <c r="A555" i="11"/>
  <c r="H191" i="11"/>
  <c r="A556" i="11" l="1"/>
  <c r="B555" i="11"/>
  <c r="J191" i="11"/>
  <c r="G191" i="11"/>
  <c r="A557" i="11" l="1"/>
  <c r="B556" i="11"/>
  <c r="I191" i="11"/>
  <c r="A558" i="11" l="1"/>
  <c r="B557" i="11"/>
  <c r="C192" i="11"/>
  <c r="A559" i="11" l="1"/>
  <c r="B558" i="11"/>
  <c r="H192" i="11"/>
  <c r="A560" i="11" l="1"/>
  <c r="B559" i="11"/>
  <c r="J192" i="11"/>
  <c r="G192" i="11"/>
  <c r="A561" i="11" l="1"/>
  <c r="B560" i="11"/>
  <c r="I192" i="11"/>
  <c r="A562" i="11" l="1"/>
  <c r="B561" i="11"/>
  <c r="C193" i="11"/>
  <c r="B562" i="11" l="1"/>
  <c r="A563" i="11"/>
  <c r="H193" i="11"/>
  <c r="B563" i="11" l="1"/>
  <c r="A564" i="11"/>
  <c r="G193" i="11"/>
  <c r="J193" i="11"/>
  <c r="B564" i="11" l="1"/>
  <c r="A565" i="11"/>
  <c r="I193" i="11"/>
  <c r="A566" i="11" l="1"/>
  <c r="B565" i="11"/>
  <c r="C194" i="11"/>
  <c r="B566" i="11" l="1"/>
  <c r="A567" i="11"/>
  <c r="H194" i="11"/>
  <c r="A568" i="11" l="1"/>
  <c r="B567" i="11"/>
  <c r="J194" i="11"/>
  <c r="G194" i="11"/>
  <c r="B568" i="11" l="1"/>
  <c r="A569" i="11"/>
  <c r="I194" i="11"/>
  <c r="B569" i="11" l="1"/>
  <c r="A570" i="11"/>
  <c r="C195" i="11"/>
  <c r="B570" i="11" l="1"/>
  <c r="A571" i="11"/>
  <c r="H195" i="11"/>
  <c r="A572" i="11" l="1"/>
  <c r="B571" i="11"/>
  <c r="J195" i="11"/>
  <c r="G195" i="11"/>
  <c r="I195" i="11" s="1"/>
  <c r="C196" i="11" s="1"/>
  <c r="B572" i="11" l="1"/>
  <c r="A573" i="11"/>
  <c r="H196" i="11"/>
  <c r="B573" i="11" l="1"/>
  <c r="A574" i="11"/>
  <c r="J196" i="11"/>
  <c r="G196" i="11"/>
  <c r="I196" i="11" s="1"/>
  <c r="C197" i="11" s="1"/>
  <c r="B574" i="11" l="1"/>
  <c r="A575" i="11"/>
  <c r="H197" i="11"/>
  <c r="A576" i="11" l="1"/>
  <c r="B575" i="11"/>
  <c r="J197" i="11"/>
  <c r="G197" i="11"/>
  <c r="I197" i="11" s="1"/>
  <c r="C198" i="11" s="1"/>
  <c r="B576" i="11" l="1"/>
  <c r="A577" i="11"/>
  <c r="H198" i="11"/>
  <c r="A578" i="11" l="1"/>
  <c r="B577" i="11"/>
  <c r="J198" i="11"/>
  <c r="G198" i="11"/>
  <c r="I198" i="11" s="1"/>
  <c r="C199" i="11" s="1"/>
  <c r="B578" i="11" l="1"/>
  <c r="A579" i="11"/>
  <c r="H199" i="11"/>
  <c r="B579" i="11" l="1"/>
  <c r="A580" i="11"/>
  <c r="J199" i="11"/>
  <c r="G199" i="11"/>
  <c r="I199" i="11" s="1"/>
  <c r="C200" i="11" s="1"/>
  <c r="A581" i="11" l="1"/>
  <c r="B580" i="11"/>
  <c r="H200" i="11"/>
  <c r="A582" i="11" l="1"/>
  <c r="B581" i="11"/>
  <c r="J200" i="11"/>
  <c r="G200" i="11"/>
  <c r="I200" i="11" s="1"/>
  <c r="C201" i="11" s="1"/>
  <c r="B582" i="11" l="1"/>
  <c r="A583" i="11"/>
  <c r="H201" i="11"/>
  <c r="B583" i="11" l="1"/>
  <c r="A584" i="11"/>
  <c r="G201" i="11"/>
  <c r="J201" i="11"/>
  <c r="A585" i="11" l="1"/>
  <c r="B584" i="11"/>
  <c r="C41" i="9"/>
  <c r="I201" i="11"/>
  <c r="B585" i="11" l="1"/>
  <c r="A586" i="11"/>
  <c r="D41" i="9"/>
  <c r="C202" i="11"/>
  <c r="H41" i="9"/>
  <c r="F41" i="9"/>
  <c r="B41" i="9"/>
  <c r="G41" i="9" s="1"/>
  <c r="B586" i="11" l="1"/>
  <c r="A587" i="11"/>
  <c r="H202" i="11"/>
  <c r="A588" i="11" l="1"/>
  <c r="B587" i="11"/>
  <c r="J202" i="11"/>
  <c r="G202" i="11"/>
  <c r="A589" i="11" l="1"/>
  <c r="B588" i="11"/>
  <c r="I202" i="11"/>
  <c r="B589" i="11" l="1"/>
  <c r="A590" i="11"/>
  <c r="C203" i="11"/>
  <c r="B590" i="11" l="1"/>
  <c r="A591" i="11"/>
  <c r="H203" i="11"/>
  <c r="B591" i="11" l="1"/>
  <c r="A592" i="11"/>
  <c r="G203" i="11"/>
  <c r="J203" i="11"/>
  <c r="B592" i="11" l="1"/>
  <c r="A593" i="11"/>
  <c r="I203" i="11"/>
  <c r="A594" i="11" l="1"/>
  <c r="B593" i="11"/>
  <c r="C204" i="11"/>
  <c r="A595" i="11" l="1"/>
  <c r="B594" i="11"/>
  <c r="H204" i="11"/>
  <c r="A596" i="11" l="1"/>
  <c r="B595" i="11"/>
  <c r="G204" i="11"/>
  <c r="J204" i="11"/>
  <c r="B596" i="11" l="1"/>
  <c r="A597" i="11"/>
  <c r="I204" i="11"/>
  <c r="A598" i="11" l="1"/>
  <c r="B597" i="11"/>
  <c r="C205" i="11"/>
  <c r="A599" i="11" l="1"/>
  <c r="B598" i="11"/>
  <c r="H205" i="11"/>
  <c r="A600" i="11" l="1"/>
  <c r="B599" i="11"/>
  <c r="G205" i="11"/>
  <c r="J205" i="11"/>
  <c r="B600" i="11" l="1"/>
  <c r="A601" i="11"/>
  <c r="I205" i="11"/>
  <c r="A602" i="11" l="1"/>
  <c r="B601" i="11"/>
  <c r="C206" i="11"/>
  <c r="A603" i="11" l="1"/>
  <c r="B602" i="11"/>
  <c r="H206" i="11"/>
  <c r="A604" i="11" l="1"/>
  <c r="B603" i="11"/>
  <c r="J206" i="11"/>
  <c r="G206" i="11"/>
  <c r="A605" i="11" l="1"/>
  <c r="B604" i="11"/>
  <c r="I206" i="11"/>
  <c r="A606" i="11" l="1"/>
  <c r="B605" i="11"/>
  <c r="C207" i="11"/>
  <c r="B606" i="11" l="1"/>
  <c r="A607" i="11"/>
  <c r="H207" i="11"/>
  <c r="A608" i="11" l="1"/>
  <c r="B607" i="11"/>
  <c r="J207" i="11"/>
  <c r="G207" i="11"/>
  <c r="I207" i="11" s="1"/>
  <c r="C208" i="11" s="1"/>
  <c r="A609" i="11" l="1"/>
  <c r="B608" i="11"/>
  <c r="H208" i="11"/>
  <c r="A610" i="11" l="1"/>
  <c r="B609" i="11"/>
  <c r="G208" i="11"/>
  <c r="I208" i="11" s="1"/>
  <c r="C209" i="11" s="1"/>
  <c r="J208" i="11"/>
  <c r="A611" i="11" l="1"/>
  <c r="B610" i="11"/>
  <c r="H209" i="11"/>
  <c r="B611" i="11" l="1"/>
  <c r="A612" i="11"/>
  <c r="G209" i="11"/>
  <c r="I209" i="11" s="1"/>
  <c r="C210" i="11" s="1"/>
  <c r="J209" i="11"/>
  <c r="B612" i="11" l="1"/>
  <c r="A613" i="11"/>
  <c r="H210" i="11"/>
  <c r="B613" i="11" l="1"/>
  <c r="A614" i="11"/>
  <c r="J210" i="11"/>
  <c r="G210" i="11"/>
  <c r="I210" i="11" s="1"/>
  <c r="C211" i="11" s="1"/>
  <c r="B614" i="11" l="1"/>
  <c r="A615" i="11"/>
  <c r="H211" i="11"/>
  <c r="A616" i="11" l="1"/>
  <c r="B615" i="11"/>
  <c r="J211" i="11"/>
  <c r="G211" i="11"/>
  <c r="I211" i="11" s="1"/>
  <c r="C212" i="11" s="1"/>
  <c r="A617" i="11" l="1"/>
  <c r="B616" i="11"/>
  <c r="H212" i="11"/>
  <c r="A618" i="11" l="1"/>
  <c r="B617" i="11"/>
  <c r="G212" i="11"/>
  <c r="I212" i="11" s="1"/>
  <c r="C213" i="11" s="1"/>
  <c r="J212" i="11"/>
  <c r="A619" i="11" l="1"/>
  <c r="B618" i="11"/>
  <c r="H213" i="11"/>
  <c r="A620" i="11" l="1"/>
  <c r="B619" i="11"/>
  <c r="G213" i="11"/>
  <c r="J213" i="11"/>
  <c r="B620" i="11" l="1"/>
  <c r="A621" i="11"/>
  <c r="C42" i="9"/>
  <c r="I213" i="11"/>
  <c r="A622" i="11" l="1"/>
  <c r="B621" i="11"/>
  <c r="C214" i="11"/>
  <c r="D42" i="9"/>
  <c r="H42" i="9"/>
  <c r="F42" i="9"/>
  <c r="B42" i="9"/>
  <c r="G42" i="9" s="1"/>
  <c r="B622" i="11" l="1"/>
  <c r="A623" i="11"/>
  <c r="H214" i="11"/>
  <c r="A624" i="11" l="1"/>
  <c r="B623" i="11"/>
  <c r="J214" i="11"/>
  <c r="G214" i="11"/>
  <c r="A625" i="11" l="1"/>
  <c r="B624" i="11"/>
  <c r="I214" i="11"/>
  <c r="A626" i="11" l="1"/>
  <c r="B625" i="11"/>
  <c r="C215" i="11"/>
  <c r="A627" i="11" l="1"/>
  <c r="B626" i="11"/>
  <c r="H215" i="11"/>
  <c r="B627" i="11" l="1"/>
  <c r="A628" i="11"/>
  <c r="J215" i="11"/>
  <c r="G215" i="11"/>
  <c r="A629" i="11" l="1"/>
  <c r="B628" i="11"/>
  <c r="I215" i="11"/>
  <c r="B629" i="11" l="1"/>
  <c r="A630" i="11"/>
  <c r="C216" i="11"/>
  <c r="B630" i="11" l="1"/>
  <c r="A631" i="11"/>
  <c r="H216" i="11"/>
  <c r="A632" i="11" l="1"/>
  <c r="B631" i="11"/>
  <c r="G216" i="11"/>
  <c r="J216" i="11"/>
  <c r="B632" i="11" l="1"/>
  <c r="A633" i="11"/>
  <c r="I216" i="11"/>
  <c r="B633" i="11" l="1"/>
  <c r="A634" i="11"/>
  <c r="C217" i="11"/>
  <c r="A635" i="11" l="1"/>
  <c r="B634" i="11"/>
  <c r="H217" i="11"/>
  <c r="B635" i="11" l="1"/>
  <c r="A636" i="11"/>
  <c r="G217" i="11"/>
  <c r="J217" i="11"/>
  <c r="B636" i="11" l="1"/>
  <c r="A637" i="11"/>
  <c r="I217" i="11"/>
  <c r="A638" i="11" l="1"/>
  <c r="B637" i="11"/>
  <c r="C218" i="11"/>
  <c r="B638" i="11" l="1"/>
  <c r="A639" i="11"/>
  <c r="H218" i="11"/>
  <c r="A640" i="11" l="1"/>
  <c r="B639" i="11"/>
  <c r="G218" i="11"/>
  <c r="J218" i="11"/>
  <c r="A641" i="11" l="1"/>
  <c r="B640" i="11"/>
  <c r="I218" i="11"/>
  <c r="A642" i="11" l="1"/>
  <c r="B641" i="11"/>
  <c r="C219" i="11"/>
  <c r="A643" i="11" l="1"/>
  <c r="B642" i="11"/>
  <c r="H219" i="11"/>
  <c r="B643" i="11" l="1"/>
  <c r="A644" i="11"/>
  <c r="J219" i="11"/>
  <c r="G219" i="11"/>
  <c r="I219" i="11" s="1"/>
  <c r="C220" i="11" s="1"/>
  <c r="A645" i="11" l="1"/>
  <c r="B644" i="11"/>
  <c r="H220" i="11"/>
  <c r="A646" i="11" l="1"/>
  <c r="B645" i="11"/>
  <c r="J220" i="11"/>
  <c r="G220" i="11"/>
  <c r="I220" i="11" s="1"/>
  <c r="C221" i="11" s="1"/>
  <c r="A647" i="11" l="1"/>
  <c r="B646" i="11"/>
  <c r="H221" i="11"/>
  <c r="B647" i="11" l="1"/>
  <c r="A648" i="11"/>
  <c r="G221" i="11"/>
  <c r="I221" i="11" s="1"/>
  <c r="C222" i="11" s="1"/>
  <c r="J221" i="11"/>
  <c r="B648" i="11" l="1"/>
  <c r="A649" i="11"/>
  <c r="H222" i="11"/>
  <c r="A650" i="11" l="1"/>
  <c r="B649" i="11"/>
  <c r="G222" i="11"/>
  <c r="I222" i="11" s="1"/>
  <c r="C223" i="11" s="1"/>
  <c r="J222" i="11"/>
  <c r="A651" i="11" l="1"/>
  <c r="B650" i="11"/>
  <c r="H223" i="11"/>
  <c r="B651" i="11" l="1"/>
  <c r="A652" i="11"/>
  <c r="J223" i="11"/>
  <c r="G223" i="11"/>
  <c r="I223" i="11" s="1"/>
  <c r="C224" i="11" s="1"/>
  <c r="B652" i="11" l="1"/>
  <c r="A653" i="11"/>
  <c r="H224" i="11"/>
  <c r="A654" i="11" l="1"/>
  <c r="B653" i="11"/>
  <c r="J224" i="11"/>
  <c r="G224" i="11"/>
  <c r="I224" i="11" s="1"/>
  <c r="C225" i="11" s="1"/>
  <c r="B654" i="11" l="1"/>
  <c r="A655" i="11"/>
  <c r="H225" i="11"/>
  <c r="A656" i="11" l="1"/>
  <c r="B655" i="11"/>
  <c r="G225" i="11"/>
  <c r="J225" i="11"/>
  <c r="A657" i="11" l="1"/>
  <c r="B656" i="11"/>
  <c r="C43" i="9"/>
  <c r="I225" i="11"/>
  <c r="A658" i="11" l="1"/>
  <c r="B657" i="11"/>
  <c r="D43" i="9"/>
  <c r="C226" i="11"/>
  <c r="H43" i="9"/>
  <c r="F43" i="9"/>
  <c r="B43" i="9"/>
  <c r="G43" i="9" s="1"/>
  <c r="A659" i="11" l="1"/>
  <c r="B658" i="11"/>
  <c r="H226" i="11"/>
  <c r="B659" i="11" l="1"/>
  <c r="A660" i="11"/>
  <c r="G226" i="11"/>
  <c r="J226" i="11"/>
  <c r="B660" i="11" l="1"/>
  <c r="A661" i="11"/>
  <c r="I226" i="11"/>
  <c r="B661" i="11" l="1"/>
  <c r="A662" i="11"/>
  <c r="C227" i="11"/>
  <c r="A663" i="11" l="1"/>
  <c r="B662" i="11"/>
  <c r="H227" i="11"/>
  <c r="A664" i="11" l="1"/>
  <c r="B663" i="11"/>
  <c r="J227" i="11"/>
  <c r="G227" i="11"/>
  <c r="B664" i="11" l="1"/>
  <c r="A665" i="11"/>
  <c r="I227" i="11"/>
  <c r="B665" i="11" l="1"/>
  <c r="A666" i="11"/>
  <c r="C228" i="11"/>
  <c r="A667" i="11" l="1"/>
  <c r="B666" i="11"/>
  <c r="H228" i="11"/>
  <c r="B667" i="11" l="1"/>
  <c r="A668" i="11"/>
  <c r="G228" i="11"/>
  <c r="J228" i="11"/>
  <c r="A669" i="11" l="1"/>
  <c r="B668" i="11"/>
  <c r="I228" i="11"/>
  <c r="A670" i="11" l="1"/>
  <c r="B669" i="11"/>
  <c r="C229" i="11"/>
  <c r="A671" i="11" l="1"/>
  <c r="B670" i="11"/>
  <c r="H229" i="11"/>
  <c r="A672" i="11" l="1"/>
  <c r="B671" i="11"/>
  <c r="J229" i="11"/>
  <c r="G229" i="11"/>
  <c r="A673" i="11" l="1"/>
  <c r="B672" i="11"/>
  <c r="I229" i="11"/>
  <c r="B673" i="11" l="1"/>
  <c r="A674" i="11"/>
  <c r="C230" i="11"/>
  <c r="B674" i="11" l="1"/>
  <c r="A675" i="11"/>
  <c r="H230" i="11"/>
  <c r="B675" i="11" l="1"/>
  <c r="A676" i="11"/>
  <c r="J230" i="11"/>
  <c r="G230" i="11"/>
  <c r="B676" i="11" l="1"/>
  <c r="A677" i="11"/>
  <c r="I230" i="11"/>
  <c r="B677" i="11" l="1"/>
  <c r="A678" i="11"/>
  <c r="C231" i="11"/>
  <c r="A679" i="11" l="1"/>
  <c r="B678" i="11"/>
  <c r="H231" i="11"/>
  <c r="A680" i="11" l="1"/>
  <c r="B679" i="11"/>
  <c r="J231" i="11"/>
  <c r="G231" i="11"/>
  <c r="I231" i="11" s="1"/>
  <c r="C232" i="11" s="1"/>
  <c r="B680" i="11" l="1"/>
  <c r="A681" i="11"/>
  <c r="H232" i="11"/>
  <c r="A682" i="11" l="1"/>
  <c r="B681" i="11"/>
  <c r="J232" i="11"/>
  <c r="G232" i="11"/>
  <c r="I232" i="11" s="1"/>
  <c r="C233" i="11" s="1"/>
  <c r="A683" i="11" l="1"/>
  <c r="B682" i="11"/>
  <c r="H233" i="11"/>
  <c r="B683" i="11" l="1"/>
  <c r="A684" i="11"/>
  <c r="J233" i="11"/>
  <c r="G233" i="11"/>
  <c r="I233" i="11" s="1"/>
  <c r="C234" i="11" s="1"/>
  <c r="B684" i="11" l="1"/>
  <c r="A685" i="11"/>
  <c r="H234" i="11"/>
  <c r="B685" i="11" l="1"/>
  <c r="A686" i="11"/>
  <c r="J234" i="11"/>
  <c r="G234" i="11"/>
  <c r="I234" i="11" s="1"/>
  <c r="C235" i="11" s="1"/>
  <c r="A687" i="11" l="1"/>
  <c r="B686" i="11"/>
  <c r="H235" i="11"/>
  <c r="A688" i="11" l="1"/>
  <c r="B687" i="11"/>
  <c r="J235" i="11"/>
  <c r="G235" i="11"/>
  <c r="I235" i="11" s="1"/>
  <c r="C236" i="11" s="1"/>
  <c r="A689" i="11" l="1"/>
  <c r="B688" i="11"/>
  <c r="H236" i="11"/>
  <c r="B689" i="11" l="1"/>
  <c r="A690" i="11"/>
  <c r="J236" i="11"/>
  <c r="G236" i="11"/>
  <c r="I236" i="11" s="1"/>
  <c r="C237" i="11" s="1"/>
  <c r="A691" i="11" l="1"/>
  <c r="B690" i="11"/>
  <c r="H237" i="11"/>
  <c r="B691" i="11" l="1"/>
  <c r="A692" i="11"/>
  <c r="J237" i="11"/>
  <c r="G237" i="11"/>
  <c r="A693" i="11" l="1"/>
  <c r="B692" i="11"/>
  <c r="C44" i="9"/>
  <c r="I237" i="11"/>
  <c r="A694" i="11" l="1"/>
  <c r="B693" i="11"/>
  <c r="C238" i="11"/>
  <c r="D44" i="9"/>
  <c r="H44" i="9"/>
  <c r="F44" i="9"/>
  <c r="B44" i="9"/>
  <c r="G44" i="9" s="1"/>
  <c r="A695" i="11" l="1"/>
  <c r="B694" i="11"/>
  <c r="H238" i="11"/>
  <c r="A696" i="11" l="1"/>
  <c r="B695" i="11"/>
  <c r="J238" i="11"/>
  <c r="G238" i="11"/>
  <c r="A697" i="11" l="1"/>
  <c r="B696" i="11"/>
  <c r="I238" i="11"/>
  <c r="A698" i="11" l="1"/>
  <c r="B697" i="11"/>
  <c r="C239" i="11"/>
  <c r="B698" i="11" l="1"/>
  <c r="A699" i="11"/>
  <c r="H239" i="11"/>
  <c r="B699" i="11" l="1"/>
  <c r="A700" i="11"/>
  <c r="G239" i="11"/>
  <c r="J239" i="11"/>
  <c r="B700" i="11" l="1"/>
  <c r="A701" i="11"/>
  <c r="I239" i="11"/>
  <c r="B701" i="11" l="1"/>
  <c r="A702" i="11"/>
  <c r="C240" i="11"/>
  <c r="A703" i="11" l="1"/>
  <c r="B702" i="11"/>
  <c r="H240" i="11"/>
  <c r="A704" i="11" l="1"/>
  <c r="B703" i="11"/>
  <c r="G240" i="11"/>
  <c r="J240" i="11"/>
  <c r="B704" i="11" l="1"/>
  <c r="A705" i="11"/>
  <c r="I240" i="11"/>
  <c r="B705" i="11" l="1"/>
  <c r="A706" i="11"/>
  <c r="C241" i="11"/>
  <c r="B706" i="11" l="1"/>
  <c r="A707" i="11"/>
  <c r="H241" i="11"/>
  <c r="A708" i="11" l="1"/>
  <c r="B707" i="11"/>
  <c r="J241" i="11"/>
  <c r="G241" i="11"/>
  <c r="B708" i="11" l="1"/>
  <c r="A709" i="11"/>
  <c r="I241" i="11"/>
  <c r="A710" i="11" l="1"/>
  <c r="B709" i="11"/>
  <c r="C242" i="11"/>
  <c r="B710" i="11" l="1"/>
  <c r="A711" i="11"/>
  <c r="H242" i="11"/>
  <c r="B711" i="11" l="1"/>
  <c r="A712" i="11"/>
  <c r="G242" i="11"/>
  <c r="J242" i="11"/>
  <c r="A713" i="11" l="1"/>
  <c r="B712" i="11"/>
  <c r="I242" i="11"/>
  <c r="A714" i="11" l="1"/>
  <c r="B713" i="11"/>
  <c r="C243" i="11"/>
  <c r="B714" i="11" l="1"/>
  <c r="A715" i="11"/>
  <c r="H243" i="11"/>
  <c r="A716" i="11" l="1"/>
  <c r="B715" i="11"/>
  <c r="G243" i="11"/>
  <c r="I243" i="11" s="1"/>
  <c r="C244" i="11" s="1"/>
  <c r="J243" i="11"/>
  <c r="B716" i="11" l="1"/>
  <c r="A717" i="11"/>
  <c r="H244" i="11"/>
  <c r="B717" i="11" l="1"/>
  <c r="A718" i="11"/>
  <c r="G244" i="11"/>
  <c r="I244" i="11" s="1"/>
  <c r="C245" i="11" s="1"/>
  <c r="J244" i="11"/>
  <c r="B718" i="11" l="1"/>
  <c r="A719" i="11"/>
  <c r="H245" i="11"/>
  <c r="B719" i="11" l="1"/>
  <c r="A720" i="11"/>
  <c r="J245" i="11"/>
  <c r="G245" i="11"/>
  <c r="I245" i="11" s="1"/>
  <c r="C246" i="11" s="1"/>
  <c r="B720" i="11" l="1"/>
  <c r="A721" i="11"/>
  <c r="H246" i="11"/>
  <c r="B721" i="11" l="1"/>
  <c r="A722" i="11"/>
  <c r="J246" i="11"/>
  <c r="G246" i="11"/>
  <c r="I246" i="11" s="1"/>
  <c r="C247" i="11" s="1"/>
  <c r="A723" i="11" l="1"/>
  <c r="B722" i="11"/>
  <c r="H247" i="11"/>
  <c r="A724" i="11" l="1"/>
  <c r="B723" i="11"/>
  <c r="G247" i="11"/>
  <c r="I247" i="11" s="1"/>
  <c r="C248" i="11" s="1"/>
  <c r="J247" i="11"/>
  <c r="A725" i="11" l="1"/>
  <c r="B724" i="11"/>
  <c r="H248" i="11"/>
  <c r="A726" i="11" l="1"/>
  <c r="B725" i="11"/>
  <c r="G248" i="11"/>
  <c r="I248" i="11" s="1"/>
  <c r="C249" i="11" s="1"/>
  <c r="J248" i="11"/>
  <c r="B726" i="11" l="1"/>
  <c r="A727" i="11"/>
  <c r="H249" i="11"/>
  <c r="A728" i="11" l="1"/>
  <c r="B727" i="11"/>
  <c r="J249" i="11"/>
  <c r="G249" i="11"/>
  <c r="A729" i="11" l="1"/>
  <c r="B728" i="11"/>
  <c r="C45" i="9"/>
  <c r="I249" i="11"/>
  <c r="B729" i="11" l="1"/>
  <c r="A730" i="11"/>
  <c r="D45" i="9"/>
  <c r="C250" i="11"/>
  <c r="H45" i="9"/>
  <c r="F45" i="9"/>
  <c r="B45" i="9"/>
  <c r="G45" i="9" s="1"/>
  <c r="B730" i="11" l="1"/>
  <c r="A731" i="11"/>
  <c r="H250" i="11"/>
  <c r="A732" i="11" l="1"/>
  <c r="B731" i="11"/>
  <c r="G250" i="11"/>
  <c r="I250" i="11" s="1"/>
  <c r="C251" i="11" s="1"/>
  <c r="J250" i="11"/>
  <c r="B732" i="11" l="1"/>
  <c r="A733" i="11"/>
  <c r="H251" i="11"/>
  <c r="A734" i="11" l="1"/>
  <c r="B733" i="11"/>
  <c r="J251" i="11"/>
  <c r="G251" i="11"/>
  <c r="I251" i="11" s="1"/>
  <c r="C252" i="11" s="1"/>
  <c r="B734" i="11" l="1"/>
  <c r="A735" i="11"/>
  <c r="H252" i="11"/>
  <c r="A736" i="11" l="1"/>
  <c r="B735" i="11"/>
  <c r="J252" i="11"/>
  <c r="G252" i="11"/>
  <c r="I252" i="11" s="1"/>
  <c r="C253" i="11" s="1"/>
  <c r="A737" i="11" l="1"/>
  <c r="B736" i="11"/>
  <c r="H253" i="11"/>
  <c r="A738" i="11" l="1"/>
  <c r="B737" i="11"/>
  <c r="J253" i="11"/>
  <c r="G253" i="11"/>
  <c r="I253" i="11" s="1"/>
  <c r="C254" i="11" s="1"/>
  <c r="B738" i="11" l="1"/>
  <c r="A739" i="11"/>
  <c r="H254" i="11"/>
  <c r="A740" i="11" l="1"/>
  <c r="B739" i="11"/>
  <c r="J254" i="11"/>
  <c r="G254" i="11"/>
  <c r="I254" i="11" s="1"/>
  <c r="C255" i="11" s="1"/>
  <c r="B740" i="11" l="1"/>
  <c r="A741" i="11"/>
  <c r="H255" i="11"/>
  <c r="A742" i="11" l="1"/>
  <c r="B741" i="11"/>
  <c r="G255" i="11"/>
  <c r="I255" i="11" s="1"/>
  <c r="C256" i="11" s="1"/>
  <c r="J255" i="11"/>
  <c r="B742" i="11" l="1"/>
  <c r="A743" i="11"/>
  <c r="H256" i="11"/>
  <c r="A744" i="11" l="1"/>
  <c r="B743" i="11"/>
  <c r="J256" i="11"/>
  <c r="G256" i="11"/>
  <c r="I256" i="11" s="1"/>
  <c r="C257" i="11" s="1"/>
  <c r="B744" i="11" l="1"/>
  <c r="A745" i="11"/>
  <c r="H257" i="11"/>
  <c r="A746" i="11" l="1"/>
  <c r="B745" i="11"/>
  <c r="G257" i="11"/>
  <c r="I257" i="11" s="1"/>
  <c r="C258" i="11" s="1"/>
  <c r="J257" i="11"/>
  <c r="A747" i="11" l="1"/>
  <c r="B746" i="11"/>
  <c r="H258" i="11"/>
  <c r="A748" i="11" l="1"/>
  <c r="B747" i="11"/>
  <c r="J258" i="11"/>
  <c r="G258" i="11"/>
  <c r="I258" i="11" s="1"/>
  <c r="C259" i="11" s="1"/>
  <c r="B748" i="11" l="1"/>
  <c r="A749" i="11"/>
  <c r="H259" i="11"/>
  <c r="A750" i="11" l="1"/>
  <c r="B749" i="11"/>
  <c r="J259" i="11"/>
  <c r="G259" i="11"/>
  <c r="I259" i="11" s="1"/>
  <c r="C260" i="11" s="1"/>
  <c r="A751" i="11" l="1"/>
  <c r="B750" i="11"/>
  <c r="H260" i="11"/>
  <c r="A752" i="11" l="1"/>
  <c r="B751" i="11"/>
  <c r="G260" i="11"/>
  <c r="I260" i="11" s="1"/>
  <c r="C261" i="11" s="1"/>
  <c r="J260" i="11"/>
  <c r="A753" i="11" l="1"/>
  <c r="B752" i="11"/>
  <c r="H261" i="11"/>
  <c r="B753" i="11" l="1"/>
  <c r="A754" i="11"/>
  <c r="G261" i="11"/>
  <c r="I261" i="11" s="1"/>
  <c r="C262" i="11" s="1"/>
  <c r="J261" i="11"/>
  <c r="B754" i="11" l="1"/>
  <c r="A755" i="11"/>
  <c r="H262" i="11"/>
  <c r="B755" i="11" l="1"/>
  <c r="A756" i="11"/>
  <c r="J262" i="11"/>
  <c r="G262" i="11"/>
  <c r="I262" i="11" s="1"/>
  <c r="C263" i="11" s="1"/>
  <c r="B756" i="11" l="1"/>
  <c r="A757" i="11"/>
  <c r="H263" i="11"/>
  <c r="B757" i="11" l="1"/>
  <c r="A758" i="11"/>
  <c r="J263" i="11"/>
  <c r="G263" i="11"/>
  <c r="I263" i="11" s="1"/>
  <c r="C264" i="11" s="1"/>
  <c r="A759" i="11" l="1"/>
  <c r="B758" i="11"/>
  <c r="H264" i="11"/>
  <c r="B759" i="11" l="1"/>
  <c r="A760" i="11"/>
  <c r="G264" i="11"/>
  <c r="I264" i="11" s="1"/>
  <c r="C265" i="11" s="1"/>
  <c r="J264" i="11"/>
  <c r="A761" i="11" l="1"/>
  <c r="B760" i="11"/>
  <c r="H265" i="11"/>
  <c r="A762" i="11" l="1"/>
  <c r="B761" i="11"/>
  <c r="G265" i="11"/>
  <c r="I265" i="11" s="1"/>
  <c r="C266" i="11" s="1"/>
  <c r="J265" i="11"/>
  <c r="B762" i="11" l="1"/>
  <c r="A763" i="11"/>
  <c r="H266" i="11"/>
  <c r="A764" i="11" l="1"/>
  <c r="B763" i="11"/>
  <c r="J266" i="11"/>
  <c r="G266" i="11"/>
  <c r="I266" i="11" s="1"/>
  <c r="C267" i="11" s="1"/>
  <c r="A765" i="11" l="1"/>
  <c r="B764" i="11"/>
  <c r="H267" i="11"/>
  <c r="A766" i="11" l="1"/>
  <c r="B765" i="11"/>
  <c r="J267" i="11"/>
  <c r="G267" i="11"/>
  <c r="I267" i="11" s="1"/>
  <c r="C268" i="11" s="1"/>
  <c r="A767" i="11" l="1"/>
  <c r="B766" i="11"/>
  <c r="H268" i="11"/>
  <c r="A768" i="11" l="1"/>
  <c r="B767" i="11"/>
  <c r="G268" i="11"/>
  <c r="I268" i="11" s="1"/>
  <c r="C269" i="11" s="1"/>
  <c r="J268" i="11"/>
  <c r="B768" i="11" l="1"/>
  <c r="A769" i="11"/>
  <c r="H269" i="11"/>
  <c r="B769" i="11" l="1"/>
  <c r="A770" i="11"/>
  <c r="G269" i="11"/>
  <c r="I269" i="11" s="1"/>
  <c r="C270" i="11" s="1"/>
  <c r="J269" i="11"/>
  <c r="B770" i="11" l="1"/>
  <c r="A771" i="11"/>
  <c r="H270" i="11"/>
  <c r="B771" i="11" l="1"/>
  <c r="A772" i="11"/>
  <c r="J270" i="11"/>
  <c r="G270" i="11"/>
  <c r="I270" i="11" s="1"/>
  <c r="C271" i="11" s="1"/>
  <c r="B772" i="11" l="1"/>
  <c r="A773" i="11"/>
  <c r="H271" i="11"/>
  <c r="A774" i="11" l="1"/>
  <c r="B773" i="11"/>
  <c r="J271" i="11"/>
  <c r="G271" i="11"/>
  <c r="I271" i="11" s="1"/>
  <c r="C272" i="11" s="1"/>
  <c r="A775" i="11" l="1"/>
  <c r="B774" i="11"/>
  <c r="H272" i="11"/>
  <c r="A776" i="11" l="1"/>
  <c r="B775" i="11"/>
  <c r="G272" i="11"/>
  <c r="I272" i="11" s="1"/>
  <c r="C273" i="11" s="1"/>
  <c r="J272" i="11"/>
  <c r="A777" i="11" l="1"/>
  <c r="B776" i="11"/>
  <c r="H273" i="11"/>
  <c r="A778" i="11" l="1"/>
  <c r="B777" i="11"/>
  <c r="G273" i="11"/>
  <c r="I273" i="11" s="1"/>
  <c r="C274" i="11" s="1"/>
  <c r="J273" i="11"/>
  <c r="B778" i="11" l="1"/>
  <c r="A779" i="11"/>
  <c r="H274" i="11"/>
  <c r="B779" i="11" l="1"/>
  <c r="A780" i="11"/>
  <c r="J274" i="11"/>
  <c r="G274" i="11"/>
  <c r="I274" i="11" s="1"/>
  <c r="C275" i="11" s="1"/>
  <c r="B780" i="11" l="1"/>
  <c r="A781" i="11"/>
  <c r="H275" i="11"/>
  <c r="B781" i="11" l="1"/>
  <c r="A782" i="11"/>
  <c r="J275" i="11"/>
  <c r="G275" i="11"/>
  <c r="I275" i="11" s="1"/>
  <c r="C276" i="11" s="1"/>
  <c r="A783" i="11" l="1"/>
  <c r="B782" i="11"/>
  <c r="H276" i="11"/>
  <c r="B783" i="11" l="1"/>
  <c r="A784" i="11"/>
  <c r="G276" i="11"/>
  <c r="I276" i="11" s="1"/>
  <c r="C277" i="11" s="1"/>
  <c r="J276" i="11"/>
  <c r="A785" i="11" l="1"/>
  <c r="B784" i="11"/>
  <c r="H277" i="11"/>
  <c r="B785" i="11" l="1"/>
  <c r="A786" i="11"/>
  <c r="G277" i="11"/>
  <c r="I277" i="11" s="1"/>
  <c r="C278" i="11" s="1"/>
  <c r="J277" i="11"/>
  <c r="B786" i="11" l="1"/>
  <c r="A787" i="11"/>
  <c r="H278" i="11"/>
  <c r="A788" i="11" l="1"/>
  <c r="B787" i="11"/>
  <c r="J278" i="11"/>
  <c r="G278" i="11"/>
  <c r="I278" i="11" s="1"/>
  <c r="C279" i="11" s="1"/>
  <c r="B788" i="11" l="1"/>
  <c r="A789" i="11"/>
  <c r="H279" i="11"/>
  <c r="B789" i="11" l="1"/>
  <c r="A790" i="11"/>
  <c r="J279" i="11"/>
  <c r="G279" i="11"/>
  <c r="I279" i="11" s="1"/>
  <c r="C280" i="11" s="1"/>
  <c r="B790" i="11" l="1"/>
  <c r="A791" i="11"/>
  <c r="H280" i="11"/>
  <c r="B791" i="11" l="1"/>
  <c r="A792" i="11"/>
  <c r="G280" i="11"/>
  <c r="I280" i="11" s="1"/>
  <c r="C281" i="11" s="1"/>
  <c r="J280" i="11"/>
  <c r="A793" i="11" l="1"/>
  <c r="B792" i="11"/>
  <c r="H281" i="11"/>
  <c r="B793" i="11" l="1"/>
  <c r="A794" i="11"/>
  <c r="G281" i="11"/>
  <c r="I281" i="11" s="1"/>
  <c r="C282" i="11" s="1"/>
  <c r="J281" i="11"/>
  <c r="B794" i="11" l="1"/>
  <c r="A795" i="11"/>
  <c r="H282" i="11"/>
  <c r="B795" i="11" l="1"/>
  <c r="A796" i="11"/>
  <c r="J282" i="11"/>
  <c r="G282" i="11"/>
  <c r="I282" i="11" s="1"/>
  <c r="C283" i="11" s="1"/>
  <c r="B796" i="11" l="1"/>
  <c r="A797" i="11"/>
  <c r="H283" i="11"/>
  <c r="A798" i="11" l="1"/>
  <c r="B797" i="11"/>
  <c r="J283" i="11"/>
  <c r="G283" i="11"/>
  <c r="I283" i="11" s="1"/>
  <c r="C284" i="11" s="1"/>
  <c r="A799" i="11" l="1"/>
  <c r="B798" i="11"/>
  <c r="H284" i="11"/>
  <c r="B799" i="11" l="1"/>
  <c r="A800" i="11"/>
  <c r="G284" i="11"/>
  <c r="I284" i="11" s="1"/>
  <c r="C285" i="11" s="1"/>
  <c r="J284" i="11"/>
  <c r="A801" i="11" l="1"/>
  <c r="B800" i="11"/>
  <c r="H285" i="11"/>
  <c r="A802" i="11" l="1"/>
  <c r="B801" i="11"/>
  <c r="G285" i="11"/>
  <c r="I285" i="11" s="1"/>
  <c r="C286" i="11" s="1"/>
  <c r="J285" i="11"/>
  <c r="B802" i="11" l="1"/>
  <c r="A803" i="11"/>
  <c r="H286" i="11"/>
  <c r="A804" i="11" l="1"/>
  <c r="B803" i="11"/>
  <c r="J286" i="11"/>
  <c r="G286" i="11"/>
  <c r="I286" i="11" s="1"/>
  <c r="C287" i="11" s="1"/>
  <c r="B804" i="11" l="1"/>
  <c r="A805" i="11"/>
  <c r="H287" i="11"/>
  <c r="A806" i="11" l="1"/>
  <c r="B805" i="11"/>
  <c r="J287" i="11"/>
  <c r="G287" i="11"/>
  <c r="I287" i="11" s="1"/>
  <c r="C288" i="11" s="1"/>
  <c r="A807" i="11" l="1"/>
  <c r="B806" i="11"/>
  <c r="H288" i="11"/>
  <c r="A808" i="11" l="1"/>
  <c r="B807" i="11"/>
  <c r="G288" i="11"/>
  <c r="I288" i="11" s="1"/>
  <c r="C289" i="11" s="1"/>
  <c r="J288" i="11"/>
  <c r="A809" i="11" l="1"/>
  <c r="B808" i="11"/>
  <c r="H289" i="11"/>
  <c r="A810" i="11" l="1"/>
  <c r="B809" i="11"/>
  <c r="G289" i="11"/>
  <c r="I289" i="11" s="1"/>
  <c r="C290" i="11" s="1"/>
  <c r="J289" i="11"/>
  <c r="B810" i="11" l="1"/>
  <c r="A811" i="11"/>
  <c r="H290" i="11"/>
  <c r="B811" i="11" l="1"/>
  <c r="A812" i="11"/>
  <c r="J290" i="11"/>
  <c r="G290" i="11"/>
  <c r="I290" i="11" s="1"/>
  <c r="C291" i="11" s="1"/>
  <c r="B812" i="11" l="1"/>
  <c r="A813" i="11"/>
  <c r="H291" i="11"/>
  <c r="B813" i="11" l="1"/>
  <c r="A814" i="11"/>
  <c r="J291" i="11"/>
  <c r="G291" i="11"/>
  <c r="I291" i="11" s="1"/>
  <c r="C292" i="11" s="1"/>
  <c r="B814" i="11" l="1"/>
  <c r="A815" i="11"/>
  <c r="H292" i="11"/>
  <c r="A816" i="11" l="1"/>
  <c r="B815" i="11"/>
  <c r="G292" i="11"/>
  <c r="I292" i="11" s="1"/>
  <c r="C293" i="11" s="1"/>
  <c r="J292" i="11"/>
  <c r="A817" i="11" l="1"/>
  <c r="B816" i="11"/>
  <c r="H293" i="11"/>
  <c r="B817" i="11" l="1"/>
  <c r="A818" i="11"/>
  <c r="G293" i="11"/>
  <c r="I293" i="11" s="1"/>
  <c r="C294" i="11" s="1"/>
  <c r="J293" i="11"/>
  <c r="B818" i="11" l="1"/>
  <c r="A819" i="11"/>
  <c r="H294" i="11"/>
  <c r="B819" i="11" l="1"/>
  <c r="A820" i="11"/>
  <c r="J294" i="11"/>
  <c r="G294" i="11"/>
  <c r="I294" i="11" s="1"/>
  <c r="C295" i="11" s="1"/>
  <c r="B820" i="11" l="1"/>
  <c r="A821" i="11"/>
  <c r="H295" i="11"/>
  <c r="B821" i="11" l="1"/>
  <c r="A822" i="11"/>
  <c r="J295" i="11"/>
  <c r="G295" i="11"/>
  <c r="I295" i="11" s="1"/>
  <c r="C296" i="11" s="1"/>
  <c r="A823" i="11" l="1"/>
  <c r="B822" i="11"/>
  <c r="H296" i="11"/>
  <c r="B823" i="11" l="1"/>
  <c r="A824" i="11"/>
  <c r="G296" i="11"/>
  <c r="I296" i="11" s="1"/>
  <c r="C297" i="11" s="1"/>
  <c r="J296" i="11"/>
  <c r="B824" i="11" l="1"/>
  <c r="A825" i="11"/>
  <c r="H297" i="11"/>
  <c r="A826" i="11" l="1"/>
  <c r="B825" i="11"/>
  <c r="G297" i="11"/>
  <c r="I297" i="11" s="1"/>
  <c r="C298" i="11" s="1"/>
  <c r="J297" i="11"/>
  <c r="B826" i="11" l="1"/>
  <c r="A827" i="11"/>
  <c r="H298" i="11"/>
  <c r="B827" i="11" l="1"/>
  <c r="A828" i="11"/>
  <c r="J298" i="11"/>
  <c r="G298" i="11"/>
  <c r="I298" i="11" s="1"/>
  <c r="C299" i="11" s="1"/>
  <c r="B828" i="11" l="1"/>
  <c r="A829" i="11"/>
  <c r="H299" i="11"/>
  <c r="A830" i="11" l="1"/>
  <c r="B829" i="11"/>
  <c r="J299" i="11"/>
  <c r="G299" i="11"/>
  <c r="I299" i="11" s="1"/>
  <c r="C300" i="11" s="1"/>
  <c r="B830" i="11" l="1"/>
  <c r="A831" i="11"/>
  <c r="H300" i="11"/>
  <c r="B831" i="11" l="1"/>
  <c r="A832" i="11"/>
  <c r="G300" i="11"/>
  <c r="I300" i="11" s="1"/>
  <c r="C301" i="11" s="1"/>
  <c r="J300" i="11"/>
  <c r="B832" i="11" l="1"/>
  <c r="A833" i="11"/>
  <c r="H301" i="11"/>
  <c r="A834" i="11" l="1"/>
  <c r="B833" i="11"/>
  <c r="G301" i="11"/>
  <c r="I301" i="11" s="1"/>
  <c r="C302" i="11" s="1"/>
  <c r="J301" i="11"/>
  <c r="B834" i="11" l="1"/>
  <c r="A835" i="11"/>
  <c r="H302" i="11"/>
  <c r="B835" i="11" l="1"/>
  <c r="A836" i="11"/>
  <c r="J302" i="11"/>
  <c r="G302" i="11"/>
  <c r="I302" i="11" s="1"/>
  <c r="C303" i="11" s="1"/>
  <c r="B836" i="11" l="1"/>
  <c r="A837" i="11"/>
  <c r="H303" i="11"/>
  <c r="A838" i="11" l="1"/>
  <c r="B837" i="11"/>
  <c r="J303" i="11"/>
  <c r="G303" i="11"/>
  <c r="I303" i="11" s="1"/>
  <c r="C304" i="11" s="1"/>
  <c r="B838" i="11" l="1"/>
  <c r="A839" i="11"/>
  <c r="H304" i="11"/>
  <c r="B839" i="11" l="1"/>
  <c r="A840" i="11"/>
  <c r="G304" i="11"/>
  <c r="I304" i="11" s="1"/>
  <c r="C305" i="11" s="1"/>
  <c r="J304" i="11"/>
  <c r="A841" i="11" l="1"/>
  <c r="B840" i="11"/>
  <c r="H305" i="11"/>
  <c r="A842" i="11" l="1"/>
  <c r="B841" i="11"/>
  <c r="G305" i="11"/>
  <c r="I305" i="11" s="1"/>
  <c r="C306" i="11" s="1"/>
  <c r="J305" i="11"/>
  <c r="B842" i="11" l="1"/>
  <c r="A843" i="11"/>
  <c r="H306" i="11"/>
  <c r="B843" i="11" l="1"/>
  <c r="A844" i="11"/>
  <c r="J306" i="11"/>
  <c r="G306" i="11"/>
  <c r="I306" i="11" s="1"/>
  <c r="C307" i="11" s="1"/>
  <c r="B844" i="11" l="1"/>
  <c r="A845" i="11"/>
  <c r="H307" i="11"/>
  <c r="A846" i="11" l="1"/>
  <c r="B845" i="11"/>
  <c r="J307" i="11"/>
  <c r="G307" i="11"/>
  <c r="I307" i="11" s="1"/>
  <c r="C308" i="11" s="1"/>
  <c r="B846" i="11" l="1"/>
  <c r="A847" i="11"/>
  <c r="H308" i="11"/>
  <c r="A848" i="11" l="1"/>
  <c r="B847" i="11"/>
  <c r="G308" i="11"/>
  <c r="I308" i="11" s="1"/>
  <c r="C309" i="11" s="1"/>
  <c r="J308" i="11"/>
  <c r="A849" i="11" l="1"/>
  <c r="B848" i="11"/>
  <c r="H309" i="11"/>
  <c r="B849" i="11" l="1"/>
  <c r="A850" i="11"/>
  <c r="G309" i="11"/>
  <c r="I309" i="11" s="1"/>
  <c r="C310" i="11" s="1"/>
  <c r="J309" i="11"/>
  <c r="B850" i="11" l="1"/>
  <c r="A851" i="11"/>
  <c r="H310" i="11"/>
  <c r="B851" i="11" l="1"/>
  <c r="A852" i="11"/>
  <c r="J310" i="11"/>
  <c r="G310" i="11"/>
  <c r="I310" i="11" s="1"/>
  <c r="C311" i="11" s="1"/>
  <c r="B852" i="11" l="1"/>
  <c r="A853" i="11"/>
  <c r="H311" i="11"/>
  <c r="B853" i="11" l="1"/>
  <c r="A854" i="11"/>
  <c r="J311" i="11"/>
  <c r="G311" i="11"/>
  <c r="I311" i="11" s="1"/>
  <c r="C312" i="11" s="1"/>
  <c r="B854" i="11" l="1"/>
  <c r="A855" i="11"/>
  <c r="H312" i="11"/>
  <c r="B855" i="11" l="1"/>
  <c r="A856" i="11"/>
  <c r="G312" i="11"/>
  <c r="I312" i="11" s="1"/>
  <c r="C313" i="11" s="1"/>
  <c r="J312" i="11"/>
  <c r="A857" i="11" l="1"/>
  <c r="B856" i="11"/>
  <c r="H313" i="11"/>
  <c r="B857" i="11" l="1"/>
  <c r="A858" i="11"/>
  <c r="G313" i="11"/>
  <c r="I313" i="11" s="1"/>
  <c r="C314" i="11" s="1"/>
  <c r="J313" i="11"/>
  <c r="B858" i="11" l="1"/>
  <c r="A859" i="11"/>
  <c r="H314" i="11"/>
  <c r="B859" i="11" l="1"/>
  <c r="A860" i="11"/>
  <c r="J314" i="11"/>
  <c r="G314" i="11"/>
  <c r="I314" i="11" s="1"/>
  <c r="C315" i="11" s="1"/>
  <c r="B860" i="11" l="1"/>
  <c r="A861" i="11"/>
  <c r="H315" i="11"/>
  <c r="B861" i="11" l="1"/>
  <c r="A862" i="11"/>
  <c r="J315" i="11"/>
  <c r="G315" i="11"/>
  <c r="I315" i="11" s="1"/>
  <c r="C316" i="11" s="1"/>
  <c r="B862" i="11" l="1"/>
  <c r="A863" i="11"/>
  <c r="H316" i="11"/>
  <c r="A864" i="11" l="1"/>
  <c r="B863" i="11"/>
  <c r="G316" i="11"/>
  <c r="I316" i="11" s="1"/>
  <c r="C317" i="11" s="1"/>
  <c r="J316" i="11"/>
  <c r="A865" i="11" l="1"/>
  <c r="B864" i="11"/>
  <c r="H317" i="11"/>
  <c r="A866" i="11" l="1"/>
  <c r="B865" i="11"/>
  <c r="G317" i="11"/>
  <c r="I317" i="11" s="1"/>
  <c r="C318" i="11" s="1"/>
  <c r="J317" i="11"/>
  <c r="B866" i="11" l="1"/>
  <c r="A867" i="11"/>
  <c r="H318" i="11"/>
  <c r="B867" i="11" l="1"/>
  <c r="A868" i="11"/>
  <c r="J318" i="11"/>
  <c r="G318" i="11"/>
  <c r="I318" i="11" s="1"/>
  <c r="C319" i="11" s="1"/>
  <c r="A869" i="11" l="1"/>
  <c r="B868" i="11"/>
  <c r="H319" i="11"/>
  <c r="A870" i="11" l="1"/>
  <c r="B869" i="11"/>
  <c r="J319" i="11"/>
  <c r="G319" i="11"/>
  <c r="I319" i="11" s="1"/>
  <c r="C320" i="11" s="1"/>
  <c r="B870" i="11" l="1"/>
  <c r="A871" i="11"/>
  <c r="H320" i="11"/>
  <c r="A872" i="11" l="1"/>
  <c r="B871" i="11"/>
  <c r="G320" i="11"/>
  <c r="I320" i="11" s="1"/>
  <c r="C321" i="11" s="1"/>
  <c r="J320" i="11"/>
  <c r="A873" i="11" l="1"/>
  <c r="B872" i="11"/>
  <c r="H321" i="11"/>
  <c r="A874" i="11" l="1"/>
  <c r="B873" i="11"/>
  <c r="G321" i="11"/>
  <c r="I321" i="11" s="1"/>
  <c r="C322" i="11" s="1"/>
  <c r="J321" i="11"/>
  <c r="B874" i="11" l="1"/>
  <c r="A875" i="11"/>
  <c r="H322" i="11"/>
  <c r="B875" i="11" l="1"/>
  <c r="A876" i="11"/>
  <c r="J322" i="11"/>
  <c r="G322" i="11"/>
  <c r="I322" i="11" s="1"/>
  <c r="C323" i="11" s="1"/>
  <c r="B876" i="11" l="1"/>
  <c r="A877" i="11"/>
  <c r="H323" i="11"/>
  <c r="A878" i="11" l="1"/>
  <c r="B877" i="11"/>
  <c r="J323" i="11"/>
  <c r="G323" i="11"/>
  <c r="I323" i="11" s="1"/>
  <c r="C324" i="11" s="1"/>
  <c r="B878" i="11" l="1"/>
  <c r="A879" i="11"/>
  <c r="H324" i="11"/>
  <c r="A880" i="11" l="1"/>
  <c r="B879" i="11"/>
  <c r="G324" i="11"/>
  <c r="I324" i="11" s="1"/>
  <c r="C325" i="11" s="1"/>
  <c r="J324" i="11"/>
  <c r="A881" i="11" l="1"/>
  <c r="B880" i="11"/>
  <c r="H325" i="11"/>
  <c r="A882" i="11" l="1"/>
  <c r="B881" i="11"/>
  <c r="G325" i="11"/>
  <c r="I325" i="11" s="1"/>
  <c r="C326" i="11" s="1"/>
  <c r="J325" i="11"/>
  <c r="B882" i="11" l="1"/>
  <c r="A883" i="11"/>
  <c r="H326" i="11"/>
  <c r="B883" i="11" l="1"/>
  <c r="A884" i="11"/>
  <c r="J326" i="11"/>
  <c r="G326" i="11"/>
  <c r="I326" i="11" s="1"/>
  <c r="C327" i="11" s="1"/>
  <c r="B884" i="11" l="1"/>
  <c r="A885" i="11"/>
  <c r="H327" i="11"/>
  <c r="A886" i="11" l="1"/>
  <c r="B885" i="11"/>
  <c r="J327" i="11"/>
  <c r="G327" i="11"/>
  <c r="I327" i="11" s="1"/>
  <c r="C328" i="11" s="1"/>
  <c r="B886" i="11" l="1"/>
  <c r="A887" i="11"/>
  <c r="H328" i="11"/>
  <c r="B887" i="11" l="1"/>
  <c r="A888" i="11"/>
  <c r="G328" i="11"/>
  <c r="I328" i="11" s="1"/>
  <c r="C329" i="11" s="1"/>
  <c r="J328" i="11"/>
  <c r="A889" i="11" l="1"/>
  <c r="B888" i="11"/>
  <c r="H329" i="11"/>
  <c r="A890" i="11" l="1"/>
  <c r="B889" i="11"/>
  <c r="G329" i="11"/>
  <c r="I329" i="11" s="1"/>
  <c r="C330" i="11" s="1"/>
  <c r="J329" i="11"/>
  <c r="B890" i="11" l="1"/>
  <c r="A891" i="11"/>
  <c r="H330" i="11"/>
  <c r="B891" i="11" l="1"/>
  <c r="A892" i="11"/>
  <c r="J330" i="11"/>
  <c r="G330" i="11"/>
  <c r="I330" i="11" s="1"/>
  <c r="C331" i="11" s="1"/>
  <c r="B892" i="11" l="1"/>
  <c r="A893" i="11"/>
  <c r="H331" i="11"/>
  <c r="A894" i="11" l="1"/>
  <c r="B893" i="11"/>
  <c r="J331" i="11"/>
  <c r="G331" i="11"/>
  <c r="I331" i="11" s="1"/>
  <c r="C332" i="11" s="1"/>
  <c r="B894" i="11" l="1"/>
  <c r="A895" i="11"/>
  <c r="H332" i="11"/>
  <c r="A896" i="11" l="1"/>
  <c r="B895" i="11"/>
  <c r="G332" i="11"/>
  <c r="I332" i="11" s="1"/>
  <c r="C333" i="11" s="1"/>
  <c r="J332" i="11"/>
  <c r="B896" i="11" l="1"/>
  <c r="A897" i="11"/>
  <c r="H333" i="11"/>
  <c r="A898" i="11" l="1"/>
  <c r="B897" i="11"/>
  <c r="G333" i="11"/>
  <c r="I333" i="11" s="1"/>
  <c r="C334" i="11" s="1"/>
  <c r="J333" i="11"/>
  <c r="B898" i="11" l="1"/>
  <c r="A899" i="11"/>
  <c r="H334" i="11"/>
  <c r="B899" i="11" l="1"/>
  <c r="A900" i="11"/>
  <c r="J334" i="11"/>
  <c r="G334" i="11"/>
  <c r="I334" i="11" s="1"/>
  <c r="C335" i="11" s="1"/>
  <c r="A901" i="11" l="1"/>
  <c r="B900" i="11"/>
  <c r="H335" i="11"/>
  <c r="A902" i="11" l="1"/>
  <c r="B901" i="11"/>
  <c r="J335" i="11"/>
  <c r="G335" i="11"/>
  <c r="I335" i="11" s="1"/>
  <c r="C336" i="11" s="1"/>
  <c r="A903" i="11" l="1"/>
  <c r="B902" i="11"/>
  <c r="H336" i="11"/>
  <c r="A904" i="11" l="1"/>
  <c r="B903" i="11"/>
  <c r="G336" i="11"/>
  <c r="I336" i="11" s="1"/>
  <c r="C337" i="11" s="1"/>
  <c r="J336" i="11"/>
  <c r="A905" i="11" l="1"/>
  <c r="B904" i="11"/>
  <c r="H337" i="11"/>
  <c r="A906" i="11" l="1"/>
  <c r="B905" i="11"/>
  <c r="G337" i="11"/>
  <c r="I337" i="11" s="1"/>
  <c r="C338" i="11" s="1"/>
  <c r="J337" i="11"/>
  <c r="B906" i="11" l="1"/>
  <c r="A907" i="11"/>
  <c r="H338" i="11"/>
  <c r="B907" i="11" l="1"/>
  <c r="A908" i="11"/>
  <c r="J338" i="11"/>
  <c r="G338" i="11"/>
  <c r="I338" i="11" s="1"/>
  <c r="C339" i="11" s="1"/>
  <c r="A909" i="11" l="1"/>
  <c r="B908" i="11"/>
  <c r="H339" i="11"/>
  <c r="A910" i="11" l="1"/>
  <c r="B909" i="11"/>
  <c r="J339" i="11"/>
  <c r="G339" i="11"/>
  <c r="I339" i="11" s="1"/>
  <c r="C340" i="11" s="1"/>
  <c r="B910" i="11" l="1"/>
  <c r="A911" i="11"/>
  <c r="H340" i="11"/>
  <c r="B911" i="11" l="1"/>
  <c r="A912" i="11"/>
  <c r="G340" i="11"/>
  <c r="I340" i="11" s="1"/>
  <c r="C341" i="11" s="1"/>
  <c r="J340" i="11"/>
  <c r="A913" i="11" l="1"/>
  <c r="B912" i="11"/>
  <c r="H341" i="11"/>
  <c r="A914" i="11" l="1"/>
  <c r="B913" i="11"/>
  <c r="G341" i="11"/>
  <c r="I341" i="11" s="1"/>
  <c r="C342" i="11" s="1"/>
  <c r="J341" i="11"/>
  <c r="B914" i="11" l="1"/>
  <c r="A915" i="11"/>
  <c r="H342" i="11"/>
  <c r="B915" i="11" l="1"/>
  <c r="A916" i="11"/>
  <c r="J342" i="11"/>
  <c r="G342" i="11"/>
  <c r="I342" i="11" s="1"/>
  <c r="C343" i="11" s="1"/>
  <c r="A917" i="11" l="1"/>
  <c r="B916" i="11"/>
  <c r="H343" i="11"/>
  <c r="B917" i="11" l="1"/>
  <c r="A918" i="11"/>
  <c r="B918" i="11" s="1"/>
  <c r="J343" i="11"/>
  <c r="G343" i="11"/>
  <c r="I343" i="11" s="1"/>
  <c r="C344" i="11" s="1"/>
  <c r="H344" i="11" l="1"/>
  <c r="J344" i="11" l="1"/>
  <c r="G344" i="11"/>
  <c r="I344" i="11" s="1"/>
  <c r="C345" i="11" s="1"/>
  <c r="H345" i="11" l="1"/>
  <c r="J345" i="11" l="1"/>
  <c r="G345" i="11"/>
  <c r="I345" i="11" s="1"/>
  <c r="C346" i="11" s="1"/>
  <c r="H346" i="11" l="1"/>
  <c r="J346" i="11" l="1"/>
  <c r="G346" i="11"/>
  <c r="I346" i="11" s="1"/>
  <c r="C347" i="11" s="1"/>
  <c r="H347" i="11" l="1"/>
  <c r="J347" i="11" l="1"/>
  <c r="G347" i="11"/>
  <c r="I347" i="11" s="1"/>
  <c r="C348" i="11" s="1"/>
  <c r="H348" i="11" l="1"/>
  <c r="J348" i="11" l="1"/>
  <c r="G348" i="11"/>
  <c r="I348" i="11" s="1"/>
  <c r="C349" i="11" s="1"/>
  <c r="H349" i="11" l="1"/>
  <c r="J349" i="11" l="1"/>
  <c r="G349" i="11"/>
  <c r="I349" i="11" s="1"/>
  <c r="C350" i="11" s="1"/>
  <c r="H350" i="11" l="1"/>
  <c r="J350" i="11" l="1"/>
  <c r="G350" i="11"/>
  <c r="I350" i="11" s="1"/>
  <c r="C351" i="11" s="1"/>
  <c r="H351" i="11" l="1"/>
  <c r="J351" i="11" l="1"/>
  <c r="G351" i="11"/>
  <c r="I351" i="11" s="1"/>
  <c r="C352" i="11" s="1"/>
  <c r="H352" i="11" l="1"/>
  <c r="J352" i="11" l="1"/>
  <c r="G352" i="11"/>
  <c r="I352" i="11" s="1"/>
  <c r="C353" i="11" s="1"/>
  <c r="H353" i="11" l="1"/>
  <c r="J353" i="11" l="1"/>
  <c r="G353" i="11"/>
  <c r="I353" i="11" s="1"/>
  <c r="C354" i="11" s="1"/>
  <c r="H354" i="11" l="1"/>
  <c r="J354" i="11" l="1"/>
  <c r="G354" i="11"/>
  <c r="I354" i="11" s="1"/>
  <c r="C355" i="11" s="1"/>
  <c r="H355" i="11" l="1"/>
  <c r="J355" i="11" l="1"/>
  <c r="G355" i="11"/>
  <c r="I355" i="11" s="1"/>
  <c r="C356" i="11" s="1"/>
  <c r="H356" i="11" l="1"/>
  <c r="J356" i="11" l="1"/>
  <c r="G356" i="11"/>
  <c r="I356" i="11" s="1"/>
  <c r="C357" i="11" s="1"/>
  <c r="H357" i="11" l="1"/>
  <c r="J357" i="11" l="1"/>
  <c r="G357" i="11"/>
  <c r="I357" i="11" s="1"/>
  <c r="C358" i="11" s="1"/>
  <c r="H358" i="11" l="1"/>
  <c r="J358" i="11" l="1"/>
  <c r="G358" i="11"/>
  <c r="I358" i="11" s="1"/>
  <c r="C359" i="11" s="1"/>
  <c r="H359" i="11" l="1"/>
  <c r="J359" i="11" l="1"/>
  <c r="G359" i="11"/>
  <c r="I359" i="11" s="1"/>
  <c r="C360" i="11" s="1"/>
  <c r="H360" i="11" l="1"/>
  <c r="J360" i="11" l="1"/>
  <c r="G360" i="11"/>
  <c r="I360" i="11" s="1"/>
  <c r="C361" i="11" s="1"/>
  <c r="H361" i="11" l="1"/>
  <c r="J361" i="11" l="1"/>
  <c r="G361" i="11"/>
  <c r="I361" i="11" s="1"/>
  <c r="C362" i="11" s="1"/>
  <c r="H362" i="11" l="1"/>
  <c r="J362" i="11" l="1"/>
  <c r="G362" i="11"/>
  <c r="I362" i="11" s="1"/>
  <c r="C363" i="11" s="1"/>
  <c r="H363" i="11" l="1"/>
  <c r="J363" i="11" l="1"/>
  <c r="G363" i="11"/>
  <c r="I363" i="11" s="1"/>
  <c r="C364" i="11" s="1"/>
  <c r="H364" i="11" l="1"/>
  <c r="J364" i="11" l="1"/>
  <c r="G364" i="11"/>
  <c r="I364" i="11" s="1"/>
  <c r="C365" i="11" s="1"/>
  <c r="H365" i="11" l="1"/>
  <c r="J365" i="11" l="1"/>
  <c r="G365" i="11"/>
  <c r="I365" i="11" s="1"/>
  <c r="C366" i="11" s="1"/>
  <c r="H366" i="11" l="1"/>
  <c r="J366" i="11" l="1"/>
  <c r="G366" i="11"/>
  <c r="I366" i="11" s="1"/>
  <c r="C367" i="11" s="1"/>
  <c r="H367" i="11" l="1"/>
  <c r="J367" i="11" l="1"/>
  <c r="G367" i="11"/>
  <c r="I367" i="11" s="1"/>
  <c r="C368" i="11" s="1"/>
  <c r="H368" i="11" l="1"/>
  <c r="J368" i="11" l="1"/>
  <c r="G368" i="11"/>
  <c r="I368" i="11" s="1"/>
  <c r="C369" i="11" s="1"/>
  <c r="H369" i="11" l="1"/>
  <c r="J369" i="11" l="1"/>
  <c r="G369" i="11"/>
  <c r="I369" i="11" s="1"/>
  <c r="C370" i="11" s="1"/>
  <c r="H370" i="11" l="1"/>
  <c r="J370" i="11" l="1"/>
  <c r="G370" i="11"/>
  <c r="I370" i="11" s="1"/>
  <c r="C371" i="11" s="1"/>
  <c r="H371" i="11" l="1"/>
  <c r="J371" i="11" l="1"/>
  <c r="G371" i="11"/>
  <c r="I371" i="11" s="1"/>
  <c r="C372" i="11" s="1"/>
  <c r="H372" i="11" l="1"/>
  <c r="J372" i="11" l="1"/>
  <c r="G372" i="11"/>
  <c r="I372" i="11" s="1"/>
  <c r="C373" i="11" s="1"/>
  <c r="H373" i="11" l="1"/>
  <c r="J373" i="11" l="1"/>
  <c r="G373" i="11"/>
  <c r="I373" i="11" s="1"/>
  <c r="C374" i="11" s="1"/>
  <c r="H374" i="11" l="1"/>
  <c r="J374" i="11" l="1"/>
  <c r="G374" i="11"/>
  <c r="I374" i="11" s="1"/>
  <c r="C375" i="11" s="1"/>
  <c r="H375" i="11" l="1"/>
  <c r="J375" i="11" l="1"/>
  <c r="G375" i="11"/>
  <c r="I375" i="11" s="1"/>
  <c r="C376" i="11" s="1"/>
  <c r="H376" i="11" l="1"/>
  <c r="J376" i="11" l="1"/>
  <c r="G376" i="11"/>
  <c r="I376" i="11" s="1"/>
  <c r="C377" i="11" s="1"/>
  <c r="H377" i="11" l="1"/>
  <c r="J377" i="11" l="1"/>
  <c r="G377" i="11"/>
  <c r="I377" i="11" s="1"/>
  <c r="C378" i="11" s="1"/>
  <c r="H378" i="11" l="1"/>
  <c r="J378" i="11" l="1"/>
  <c r="G378" i="11"/>
  <c r="I378" i="11" s="1"/>
  <c r="C379" i="11" s="1"/>
  <c r="H379" i="11" l="1"/>
  <c r="J379" i="11" l="1"/>
  <c r="G379" i="11"/>
  <c r="I379" i="11" s="1"/>
  <c r="C380" i="11" s="1"/>
  <c r="H380" i="11" l="1"/>
  <c r="J380" i="11" l="1"/>
  <c r="G380" i="11"/>
  <c r="I380" i="11" s="1"/>
  <c r="C381" i="11" s="1"/>
  <c r="H381" i="11" l="1"/>
  <c r="J381" i="11" l="1"/>
  <c r="G381" i="11"/>
  <c r="I381" i="11" s="1"/>
  <c r="C382" i="11" s="1"/>
  <c r="H382" i="11" l="1"/>
  <c r="J382" i="11" l="1"/>
  <c r="G382" i="11"/>
  <c r="I382" i="11" s="1"/>
  <c r="C383" i="11" s="1"/>
  <c r="H383" i="11" l="1"/>
  <c r="J383" i="11" l="1"/>
  <c r="G383" i="11"/>
  <c r="I383" i="11" s="1"/>
  <c r="C384" i="11" s="1"/>
  <c r="H384" i="11" l="1"/>
  <c r="J384" i="11" l="1"/>
  <c r="G384" i="11"/>
  <c r="I384" i="11" s="1"/>
  <c r="C385" i="11" s="1"/>
  <c r="H385" i="11" l="1"/>
  <c r="J385" i="11" l="1"/>
  <c r="G385" i="11"/>
  <c r="I385" i="11" s="1"/>
  <c r="C386" i="11" s="1"/>
  <c r="H386" i="11" l="1"/>
  <c r="J386" i="11" l="1"/>
  <c r="G386" i="11"/>
  <c r="I386" i="11" s="1"/>
  <c r="C387" i="11" s="1"/>
  <c r="H387" i="11" l="1"/>
  <c r="J387" i="11" l="1"/>
  <c r="G387" i="11"/>
  <c r="I387" i="11" s="1"/>
  <c r="C388" i="11" s="1"/>
  <c r="H388" i="11" l="1"/>
  <c r="J388" i="11" l="1"/>
  <c r="G388" i="11"/>
  <c r="I388" i="11" s="1"/>
  <c r="C389" i="11" s="1"/>
  <c r="H389" i="11" l="1"/>
  <c r="J389" i="11" l="1"/>
  <c r="G389" i="11"/>
  <c r="I389" i="11" s="1"/>
  <c r="C390" i="11" s="1"/>
  <c r="H390" i="11" l="1"/>
  <c r="J390" i="11" l="1"/>
  <c r="G390" i="11"/>
  <c r="I390" i="11" s="1"/>
  <c r="C391" i="11" s="1"/>
  <c r="H391" i="11" l="1"/>
  <c r="J391" i="11" l="1"/>
  <c r="G391" i="11"/>
  <c r="I391" i="11" s="1"/>
  <c r="C392" i="11" s="1"/>
  <c r="H392" i="11" l="1"/>
  <c r="J392" i="11" l="1"/>
  <c r="G392" i="11"/>
  <c r="I392" i="11" s="1"/>
  <c r="C393" i="11" s="1"/>
  <c r="H393" i="11" l="1"/>
  <c r="J393" i="11" l="1"/>
  <c r="G393" i="11"/>
  <c r="I393" i="11" s="1"/>
  <c r="C394" i="11" s="1"/>
  <c r="H394" i="11" l="1"/>
  <c r="J394" i="11" l="1"/>
  <c r="G394" i="11"/>
  <c r="I394" i="11" s="1"/>
  <c r="C395" i="11" s="1"/>
  <c r="H395" i="11" l="1"/>
  <c r="J395" i="11" l="1"/>
  <c r="G395" i="11"/>
  <c r="I395" i="11" s="1"/>
  <c r="C396" i="11" s="1"/>
  <c r="H396" i="11" l="1"/>
  <c r="J396" i="11" l="1"/>
  <c r="G396" i="11"/>
  <c r="I396" i="11" s="1"/>
  <c r="C397" i="11" s="1"/>
  <c r="H397" i="11" l="1"/>
  <c r="J397" i="11" l="1"/>
  <c r="G397" i="11"/>
  <c r="I397" i="11" s="1"/>
  <c r="C398" i="11" s="1"/>
  <c r="H398" i="11" l="1"/>
  <c r="J398" i="11" l="1"/>
  <c r="G398" i="11"/>
  <c r="I398" i="11" s="1"/>
  <c r="C399" i="11" s="1"/>
  <c r="H399" i="11" l="1"/>
  <c r="J399" i="11" l="1"/>
  <c r="G399" i="11"/>
  <c r="I399" i="11" s="1"/>
  <c r="C400" i="11" s="1"/>
  <c r="H400" i="11" l="1"/>
  <c r="J400" i="11" l="1"/>
  <c r="G400" i="11"/>
  <c r="I400" i="11" s="1"/>
  <c r="C401" i="11" s="1"/>
  <c r="H401" i="11" l="1"/>
  <c r="J401" i="11" l="1"/>
  <c r="G401" i="11"/>
  <c r="I401" i="11" s="1"/>
  <c r="C402" i="11" s="1"/>
  <c r="H402" i="11" l="1"/>
  <c r="J402" i="11" l="1"/>
  <c r="G402" i="11"/>
  <c r="I402" i="11" s="1"/>
  <c r="C403" i="11" s="1"/>
  <c r="H403" i="11" l="1"/>
  <c r="J403" i="11" l="1"/>
  <c r="G403" i="11"/>
  <c r="I403" i="11" s="1"/>
  <c r="C404" i="11" s="1"/>
  <c r="H404" i="11" l="1"/>
  <c r="J404" i="11" l="1"/>
  <c r="G404" i="11"/>
  <c r="I404" i="11" s="1"/>
  <c r="C405" i="11" s="1"/>
  <c r="H405" i="11" l="1"/>
  <c r="J405" i="11" l="1"/>
  <c r="G405" i="11"/>
  <c r="I405" i="11" s="1"/>
  <c r="C406" i="11" s="1"/>
  <c r="H406" i="11" l="1"/>
  <c r="J406" i="11" l="1"/>
  <c r="G406" i="11"/>
  <c r="I406" i="11" s="1"/>
  <c r="C407" i="11" s="1"/>
  <c r="H407" i="11" l="1"/>
  <c r="J407" i="11" l="1"/>
  <c r="G407" i="11"/>
  <c r="I407" i="11" s="1"/>
  <c r="C408" i="11" s="1"/>
  <c r="H408" i="11" l="1"/>
  <c r="J408" i="11" l="1"/>
  <c r="G408" i="11"/>
  <c r="I408" i="11" s="1"/>
  <c r="C409" i="11" s="1"/>
  <c r="H409" i="11" l="1"/>
  <c r="J409" i="11" l="1"/>
  <c r="G409" i="11"/>
  <c r="I409" i="11" s="1"/>
  <c r="C410" i="11" s="1"/>
  <c r="H410" i="11" l="1"/>
  <c r="J410" i="11" l="1"/>
  <c r="G410" i="11"/>
  <c r="I410" i="11" s="1"/>
  <c r="C411" i="11" s="1"/>
  <c r="H411" i="11" l="1"/>
  <c r="J411" i="11" l="1"/>
  <c r="G411" i="11"/>
  <c r="I411" i="11" s="1"/>
  <c r="C412" i="11" s="1"/>
  <c r="H412" i="11" l="1"/>
  <c r="J412" i="11" l="1"/>
  <c r="G412" i="11"/>
  <c r="I412" i="11" s="1"/>
  <c r="C413" i="11" s="1"/>
  <c r="H413" i="11" l="1"/>
  <c r="J413" i="11" l="1"/>
  <c r="G413" i="11"/>
  <c r="I413" i="11" s="1"/>
  <c r="C414" i="11" s="1"/>
  <c r="H414" i="11" l="1"/>
  <c r="J414" i="11" l="1"/>
  <c r="G414" i="11"/>
  <c r="I414" i="11" s="1"/>
  <c r="C415" i="11" s="1"/>
  <c r="H415" i="11" l="1"/>
  <c r="J415" i="11" l="1"/>
  <c r="G415" i="11"/>
  <c r="I415" i="11" s="1"/>
  <c r="C416" i="11" s="1"/>
  <c r="H416" i="11" l="1"/>
  <c r="J416" i="11" l="1"/>
  <c r="G416" i="11"/>
  <c r="I416" i="11" s="1"/>
  <c r="C417" i="11" s="1"/>
  <c r="H417" i="11" l="1"/>
  <c r="J417" i="11" l="1"/>
  <c r="G417" i="11"/>
  <c r="I417" i="11" s="1"/>
  <c r="C418" i="11" s="1"/>
  <c r="H418" i="11" l="1"/>
  <c r="J418" i="11" l="1"/>
  <c r="G418" i="11"/>
  <c r="I418" i="11" s="1"/>
  <c r="C419" i="11" s="1"/>
  <c r="H419" i="11" l="1"/>
  <c r="J419" i="11" l="1"/>
  <c r="G419" i="11"/>
  <c r="I419" i="11" s="1"/>
  <c r="C420" i="11" s="1"/>
  <c r="H420" i="11" l="1"/>
  <c r="J420" i="11" l="1"/>
  <c r="G420" i="11"/>
  <c r="I420" i="11" s="1"/>
  <c r="C421" i="11" s="1"/>
  <c r="H421" i="11" l="1"/>
  <c r="J421" i="11" l="1"/>
  <c r="G421" i="11"/>
  <c r="I421" i="11" s="1"/>
  <c r="C422" i="11" s="1"/>
  <c r="H422" i="11" l="1"/>
  <c r="J422" i="11" l="1"/>
  <c r="G422" i="11"/>
  <c r="I422" i="11" s="1"/>
  <c r="C423" i="11" s="1"/>
  <c r="H423" i="11" l="1"/>
  <c r="J423" i="11" l="1"/>
  <c r="G423" i="11"/>
  <c r="I423" i="11" s="1"/>
  <c r="C424" i="11" s="1"/>
  <c r="H424" i="11" l="1"/>
  <c r="J424" i="11" l="1"/>
  <c r="G424" i="11"/>
  <c r="I424" i="11" s="1"/>
  <c r="C425" i="11" s="1"/>
  <c r="H425" i="11" l="1"/>
  <c r="J425" i="11" l="1"/>
  <c r="G425" i="11"/>
  <c r="I425" i="11" s="1"/>
  <c r="C426" i="11" s="1"/>
  <c r="H426" i="11" l="1"/>
  <c r="J426" i="11" l="1"/>
  <c r="G426" i="11"/>
  <c r="I426" i="11" s="1"/>
  <c r="C427" i="11" s="1"/>
  <c r="H427" i="11" l="1"/>
  <c r="J427" i="11" l="1"/>
  <c r="G427" i="11"/>
  <c r="I427" i="11" s="1"/>
  <c r="C428" i="11" s="1"/>
  <c r="H428" i="11" l="1"/>
  <c r="J428" i="11" l="1"/>
  <c r="G428" i="11"/>
  <c r="I428" i="11" s="1"/>
  <c r="C429" i="11" s="1"/>
  <c r="H429" i="11" l="1"/>
  <c r="J429" i="11" l="1"/>
  <c r="G429" i="11"/>
  <c r="I429" i="11" s="1"/>
  <c r="C430" i="11" s="1"/>
  <c r="H430" i="11" l="1"/>
  <c r="J430" i="11" l="1"/>
  <c r="G430" i="11"/>
  <c r="I430" i="11" s="1"/>
  <c r="C431" i="11" s="1"/>
  <c r="H431" i="11" l="1"/>
  <c r="J431" i="11" l="1"/>
  <c r="G431" i="11"/>
  <c r="I431" i="11" s="1"/>
  <c r="C432" i="11" s="1"/>
  <c r="H432" i="11" l="1"/>
  <c r="J432" i="11" l="1"/>
  <c r="G432" i="11"/>
  <c r="I432" i="11" s="1"/>
  <c r="C433" i="11" s="1"/>
  <c r="H433" i="11" l="1"/>
  <c r="J433" i="11" l="1"/>
  <c r="G433" i="11"/>
  <c r="I433" i="11" s="1"/>
  <c r="C434" i="11" s="1"/>
  <c r="H434" i="11" l="1"/>
  <c r="J434" i="11" l="1"/>
  <c r="G434" i="11"/>
  <c r="I434" i="11" s="1"/>
  <c r="C435" i="11" s="1"/>
  <c r="H435" i="11" l="1"/>
  <c r="J435" i="11" l="1"/>
  <c r="G435" i="11"/>
  <c r="I435" i="11" s="1"/>
  <c r="C436" i="11" s="1"/>
  <c r="H436" i="11" l="1"/>
  <c r="J436" i="11" l="1"/>
  <c r="G436" i="11"/>
  <c r="I436" i="11" s="1"/>
  <c r="C437" i="11" s="1"/>
  <c r="H437" i="11" l="1"/>
  <c r="J437" i="11" l="1"/>
  <c r="G437" i="11"/>
  <c r="I437" i="11" s="1"/>
  <c r="C438" i="11" s="1"/>
  <c r="H438" i="11" l="1"/>
  <c r="J438" i="11" l="1"/>
  <c r="G438" i="11"/>
  <c r="I438" i="11" s="1"/>
  <c r="C439" i="11" s="1"/>
  <c r="H439" i="11" l="1"/>
  <c r="J439" i="11" l="1"/>
  <c r="G439" i="11"/>
  <c r="I439" i="11" s="1"/>
  <c r="C440" i="11" s="1"/>
  <c r="H440" i="11" l="1"/>
  <c r="J440" i="11" l="1"/>
  <c r="G440" i="11"/>
  <c r="I440" i="11" s="1"/>
  <c r="C441" i="11" s="1"/>
  <c r="H441" i="11" l="1"/>
  <c r="J441" i="11" l="1"/>
  <c r="G441" i="11"/>
  <c r="I441" i="11" s="1"/>
  <c r="C442" i="11" s="1"/>
  <c r="H442" i="11" l="1"/>
  <c r="J442" i="11" l="1"/>
  <c r="G442" i="11"/>
  <c r="I442" i="11" s="1"/>
  <c r="C443" i="11" s="1"/>
  <c r="H443" i="11" l="1"/>
  <c r="J443" i="11" l="1"/>
  <c r="G443" i="11"/>
  <c r="I443" i="11" s="1"/>
  <c r="C444" i="11" s="1"/>
  <c r="H444" i="11" l="1"/>
  <c r="J444" i="11" l="1"/>
  <c r="G444" i="11"/>
  <c r="I444" i="11" s="1"/>
  <c r="C445" i="11" s="1"/>
  <c r="H445" i="11" l="1"/>
  <c r="J445" i="11" l="1"/>
  <c r="G445" i="11"/>
  <c r="I445" i="11" s="1"/>
  <c r="C446" i="11" s="1"/>
  <c r="H446" i="11" l="1"/>
  <c r="J446" i="11" l="1"/>
  <c r="G446" i="11"/>
  <c r="I446" i="11" s="1"/>
  <c r="C447" i="11" s="1"/>
  <c r="H447" i="11" l="1"/>
  <c r="J447" i="11" l="1"/>
  <c r="G447" i="11"/>
  <c r="I447" i="11" s="1"/>
  <c r="C448" i="11" s="1"/>
  <c r="H448" i="11" l="1"/>
  <c r="J448" i="11" l="1"/>
  <c r="G448" i="11"/>
  <c r="I448" i="11" s="1"/>
  <c r="C449" i="11" s="1"/>
  <c r="H449" i="11" l="1"/>
  <c r="J449" i="11" l="1"/>
  <c r="G449" i="11"/>
  <c r="I449" i="11" s="1"/>
  <c r="C450" i="11" s="1"/>
  <c r="H450" i="11" l="1"/>
  <c r="J450" i="11" l="1"/>
  <c r="G450" i="11"/>
  <c r="I450" i="11" s="1"/>
  <c r="C451" i="11" s="1"/>
  <c r="H451" i="11" l="1"/>
  <c r="J451" i="11" l="1"/>
  <c r="G451" i="11"/>
  <c r="I451" i="11" s="1"/>
  <c r="C452" i="11" s="1"/>
  <c r="H452" i="11" l="1"/>
  <c r="J452" i="11" l="1"/>
  <c r="G452" i="11"/>
  <c r="I452" i="11" s="1"/>
  <c r="C453" i="11" s="1"/>
  <c r="H453" i="11" l="1"/>
  <c r="J453" i="11" l="1"/>
  <c r="G453" i="11"/>
  <c r="I453" i="11" s="1"/>
  <c r="C454" i="11" s="1"/>
  <c r="H454" i="11" l="1"/>
  <c r="J454" i="11" l="1"/>
  <c r="G454" i="11"/>
  <c r="I454" i="11" s="1"/>
  <c r="C455" i="11" s="1"/>
  <c r="H455" i="11" l="1"/>
  <c r="J455" i="11" l="1"/>
  <c r="G455" i="11"/>
  <c r="I455" i="11" s="1"/>
  <c r="C456" i="11" s="1"/>
  <c r="H456" i="11" l="1"/>
  <c r="J456" i="11" l="1"/>
  <c r="G456" i="11"/>
  <c r="I456" i="11" s="1"/>
  <c r="C457" i="11" s="1"/>
  <c r="H457" i="11" l="1"/>
  <c r="J457" i="11" l="1"/>
  <c r="G457" i="11"/>
  <c r="I457" i="11" s="1"/>
  <c r="C458" i="11" s="1"/>
  <c r="H458" i="11" l="1"/>
  <c r="J458" i="11" l="1"/>
  <c r="G458" i="11"/>
  <c r="I458" i="11" s="1"/>
  <c r="C459" i="11" s="1"/>
  <c r="H459" i="11" l="1"/>
  <c r="J459" i="11" l="1"/>
  <c r="G459" i="11"/>
  <c r="I459" i="11" s="1"/>
  <c r="C460" i="11" s="1"/>
  <c r="H460" i="11" l="1"/>
  <c r="J460" i="11" l="1"/>
  <c r="G460" i="11"/>
  <c r="I460" i="11" s="1"/>
  <c r="C461" i="11" s="1"/>
  <c r="H461" i="11" l="1"/>
  <c r="J461" i="11" l="1"/>
  <c r="G461" i="11"/>
  <c r="I461" i="11" s="1"/>
  <c r="C462" i="11" s="1"/>
  <c r="H462" i="11" l="1"/>
  <c r="J462" i="11" l="1"/>
  <c r="G462" i="11"/>
  <c r="I462" i="11" s="1"/>
  <c r="C463" i="11" s="1"/>
  <c r="H463" i="11" l="1"/>
  <c r="J463" i="11" l="1"/>
  <c r="G463" i="11"/>
  <c r="I463" i="11" s="1"/>
  <c r="C464" i="11" s="1"/>
  <c r="H464" i="11" l="1"/>
  <c r="J464" i="11" l="1"/>
  <c r="G464" i="11"/>
  <c r="I464" i="11" s="1"/>
  <c r="C465" i="11" s="1"/>
  <c r="H465" i="11" l="1"/>
  <c r="J465" i="11" l="1"/>
  <c r="G465" i="11"/>
  <c r="I465" i="11" s="1"/>
  <c r="C466" i="11" s="1"/>
  <c r="H466" i="11" l="1"/>
  <c r="J466" i="11" l="1"/>
  <c r="G466" i="11"/>
  <c r="I466" i="11" s="1"/>
  <c r="C467" i="11" s="1"/>
  <c r="H467" i="11" l="1"/>
  <c r="J467" i="11" l="1"/>
  <c r="G467" i="11"/>
  <c r="I467" i="11" s="1"/>
  <c r="C468" i="11" s="1"/>
  <c r="H468" i="11" l="1"/>
  <c r="J468" i="11" l="1"/>
  <c r="G468" i="11"/>
  <c r="I468" i="11" s="1"/>
  <c r="C469" i="11" s="1"/>
  <c r="H469" i="11" l="1"/>
  <c r="J469" i="11" l="1"/>
  <c r="G469" i="11"/>
  <c r="I469" i="11" s="1"/>
  <c r="C470" i="11" s="1"/>
  <c r="H470" i="11" l="1"/>
  <c r="J470" i="11" l="1"/>
  <c r="G470" i="11"/>
  <c r="I470" i="11" s="1"/>
  <c r="C471" i="11" s="1"/>
  <c r="H471" i="11" l="1"/>
  <c r="J471" i="11" l="1"/>
  <c r="G471" i="11"/>
  <c r="I471" i="11" s="1"/>
  <c r="C472" i="11" s="1"/>
  <c r="H472" i="11" l="1"/>
  <c r="J472" i="11" l="1"/>
  <c r="G472" i="11"/>
  <c r="I472" i="11" s="1"/>
  <c r="C473" i="11" s="1"/>
  <c r="H473" i="11" l="1"/>
  <c r="J473" i="11" l="1"/>
  <c r="G473" i="11"/>
  <c r="I473" i="11" s="1"/>
  <c r="C474" i="11" s="1"/>
  <c r="H474" i="11" l="1"/>
  <c r="J474" i="11" l="1"/>
  <c r="G474" i="11"/>
  <c r="I474" i="11" s="1"/>
  <c r="C475" i="11" s="1"/>
  <c r="H475" i="11" l="1"/>
  <c r="J475" i="11" l="1"/>
  <c r="G475" i="11"/>
  <c r="I475" i="11" s="1"/>
  <c r="C476" i="11" s="1"/>
  <c r="H476" i="11" l="1"/>
  <c r="J476" i="11" l="1"/>
  <c r="G476" i="11"/>
  <c r="I476" i="11" s="1"/>
  <c r="C477" i="11" s="1"/>
  <c r="H477" i="11" l="1"/>
  <c r="J477" i="11" l="1"/>
  <c r="G477" i="11"/>
  <c r="I477" i="11" s="1"/>
  <c r="C478" i="11" s="1"/>
  <c r="H478" i="11" l="1"/>
  <c r="J478" i="11" l="1"/>
  <c r="G478" i="11"/>
  <c r="I478" i="11" s="1"/>
  <c r="C479" i="11" s="1"/>
  <c r="H479" i="11" l="1"/>
  <c r="J479" i="11" l="1"/>
  <c r="G479" i="11"/>
  <c r="I479" i="11" s="1"/>
  <c r="C480" i="11" s="1"/>
  <c r="H480" i="11" l="1"/>
  <c r="J480" i="11" l="1"/>
  <c r="G480" i="11"/>
  <c r="I480" i="11" s="1"/>
  <c r="C481" i="11" s="1"/>
  <c r="H481" i="11" l="1"/>
  <c r="J481" i="11" l="1"/>
  <c r="G481" i="11"/>
  <c r="I481" i="11" s="1"/>
  <c r="C482" i="11" s="1"/>
  <c r="H482" i="11" l="1"/>
  <c r="J482" i="11" l="1"/>
  <c r="G482" i="11"/>
  <c r="I482" i="11" s="1"/>
  <c r="C483" i="11" s="1"/>
  <c r="H483" i="11" l="1"/>
  <c r="G483" i="11" l="1"/>
  <c r="I483" i="11" s="1"/>
  <c r="C484" i="11" s="1"/>
  <c r="J483" i="11"/>
  <c r="H484" i="11" l="1"/>
  <c r="J484" i="11" l="1"/>
  <c r="G484" i="11"/>
  <c r="I484" i="11" s="1"/>
  <c r="C485" i="11" s="1"/>
  <c r="H485" i="11" l="1"/>
  <c r="J485" i="11" l="1"/>
  <c r="G485" i="11"/>
  <c r="I485" i="11" s="1"/>
  <c r="C486" i="11" s="1"/>
  <c r="H486" i="11" l="1"/>
  <c r="J486" i="11" l="1"/>
  <c r="G486" i="11"/>
  <c r="I486" i="11" s="1"/>
  <c r="C487" i="11" s="1"/>
  <c r="H487" i="11" l="1"/>
  <c r="J487" i="11" l="1"/>
  <c r="G487" i="11"/>
  <c r="I487" i="11" s="1"/>
  <c r="C488" i="11" s="1"/>
  <c r="H488" i="11" l="1"/>
  <c r="J488" i="11" l="1"/>
  <c r="G488" i="11"/>
  <c r="I488" i="11" s="1"/>
  <c r="C489" i="11" s="1"/>
  <c r="H489" i="11" l="1"/>
  <c r="J489" i="11" l="1"/>
  <c r="G489" i="11"/>
  <c r="I489" i="11" s="1"/>
  <c r="C490" i="11" s="1"/>
  <c r="H490" i="11" l="1"/>
  <c r="J490" i="11" l="1"/>
  <c r="G490" i="11"/>
  <c r="I490" i="11" s="1"/>
  <c r="C491" i="11" s="1"/>
  <c r="H491" i="11" l="1"/>
  <c r="J491" i="11" l="1"/>
  <c r="G491" i="11"/>
  <c r="I491" i="11" s="1"/>
  <c r="C492" i="11" s="1"/>
  <c r="H492" i="11" l="1"/>
  <c r="J492" i="11" l="1"/>
  <c r="G492" i="11"/>
  <c r="I492" i="11" s="1"/>
  <c r="C493" i="11" s="1"/>
  <c r="H493" i="11" l="1"/>
  <c r="J493" i="11" l="1"/>
  <c r="G493" i="11"/>
  <c r="I493" i="11" s="1"/>
  <c r="C494" i="11" s="1"/>
  <c r="H494" i="11" l="1"/>
  <c r="J494" i="11" l="1"/>
  <c r="G494" i="11"/>
  <c r="I494" i="11" s="1"/>
  <c r="C495" i="11" s="1"/>
  <c r="H495" i="11" l="1"/>
  <c r="J495" i="11" l="1"/>
  <c r="G495" i="11"/>
  <c r="I495" i="11" s="1"/>
  <c r="C496" i="11" s="1"/>
  <c r="H496" i="11" l="1"/>
  <c r="J496" i="11" l="1"/>
  <c r="G496" i="11"/>
  <c r="I496" i="11" s="1"/>
  <c r="C497" i="11" s="1"/>
  <c r="H497" i="11" l="1"/>
  <c r="J497" i="11" l="1"/>
  <c r="G497" i="11"/>
  <c r="I497" i="11" s="1"/>
  <c r="C498" i="11" s="1"/>
  <c r="H498" i="11" l="1"/>
  <c r="J498" i="11" l="1"/>
  <c r="G498" i="11"/>
  <c r="I498" i="11" s="1"/>
  <c r="C499" i="11" s="1"/>
  <c r="G6" i="11"/>
  <c r="H499" i="11" l="1"/>
  <c r="J499" i="11" l="1"/>
  <c r="G499" i="11"/>
  <c r="I499" i="11" s="1"/>
  <c r="C500" i="11" s="1"/>
  <c r="H500" i="11" l="1"/>
  <c r="J500" i="11" l="1"/>
  <c r="G500" i="11"/>
  <c r="I500" i="11" s="1"/>
  <c r="C501" i="11" s="1"/>
  <c r="H501" i="11" l="1"/>
  <c r="J501" i="11" l="1"/>
  <c r="G501" i="11"/>
  <c r="I501" i="11" s="1"/>
  <c r="C502" i="11" s="1"/>
  <c r="H502" i="11" l="1"/>
  <c r="J502" i="11" l="1"/>
  <c r="G502" i="11"/>
  <c r="I502" i="11" s="1"/>
  <c r="C503" i="11" s="1"/>
  <c r="H503" i="11" l="1"/>
  <c r="G503" i="11" l="1"/>
  <c r="I503" i="11" s="1"/>
  <c r="C504" i="11" s="1"/>
  <c r="J503" i="11"/>
  <c r="H504" i="11" l="1"/>
  <c r="J504" i="11" l="1"/>
  <c r="G504" i="11"/>
  <c r="I504" i="11" s="1"/>
  <c r="C505" i="11" s="1"/>
  <c r="H505" i="11" l="1"/>
  <c r="J505" i="11" l="1"/>
  <c r="G505" i="11"/>
  <c r="I505" i="11" s="1"/>
  <c r="C506" i="11" s="1"/>
  <c r="H506" i="11" l="1"/>
  <c r="J506" i="11" l="1"/>
  <c r="G506" i="11"/>
  <c r="I506" i="11" s="1"/>
  <c r="C507" i="11" s="1"/>
  <c r="H507" i="11" l="1"/>
  <c r="J507" i="11" l="1"/>
  <c r="G507" i="11"/>
  <c r="I507" i="11" s="1"/>
  <c r="C508" i="11" s="1"/>
  <c r="H508" i="11" l="1"/>
  <c r="J508" i="11" l="1"/>
  <c r="G508" i="11"/>
  <c r="I508" i="11" s="1"/>
  <c r="C509" i="11" s="1"/>
  <c r="H509" i="11" l="1"/>
  <c r="J509" i="11" l="1"/>
  <c r="G509" i="11"/>
  <c r="I509" i="11" s="1"/>
  <c r="C510" i="11" s="1"/>
  <c r="H510" i="11" l="1"/>
  <c r="J510" i="11" l="1"/>
  <c r="G510" i="11"/>
  <c r="I510" i="11" s="1"/>
  <c r="C511" i="11" s="1"/>
  <c r="H511" i="11" l="1"/>
  <c r="J511" i="11" l="1"/>
  <c r="G511" i="11"/>
  <c r="I511" i="11" s="1"/>
  <c r="C512" i="11" s="1"/>
  <c r="H512" i="11" l="1"/>
  <c r="J512" i="11" l="1"/>
  <c r="G512" i="11"/>
  <c r="I512" i="11" s="1"/>
  <c r="C513" i="11" s="1"/>
  <c r="H513" i="11" l="1"/>
  <c r="J513" i="11" l="1"/>
  <c r="G513" i="11"/>
  <c r="I513" i="11" s="1"/>
  <c r="C514" i="11" s="1"/>
  <c r="H514" i="11" l="1"/>
  <c r="J514" i="11" l="1"/>
  <c r="G514" i="11"/>
  <c r="I514" i="11" s="1"/>
  <c r="C515" i="11" s="1"/>
  <c r="H515" i="11" l="1"/>
  <c r="J515" i="11" l="1"/>
  <c r="G515" i="11"/>
  <c r="I515" i="11" s="1"/>
  <c r="C516" i="11" s="1"/>
  <c r="H516" i="11" l="1"/>
  <c r="J516" i="11" l="1"/>
  <c r="G516" i="11"/>
  <c r="I516" i="11" s="1"/>
  <c r="C517" i="11" s="1"/>
  <c r="H517" i="11" l="1"/>
  <c r="J517" i="11" l="1"/>
  <c r="G517" i="11"/>
  <c r="I517" i="11" s="1"/>
  <c r="C518" i="11" s="1"/>
  <c r="H518" i="11" l="1"/>
  <c r="J518" i="11" l="1"/>
  <c r="G518" i="11"/>
  <c r="I518" i="11" s="1"/>
  <c r="C519" i="11" s="1"/>
  <c r="H519" i="11" l="1"/>
  <c r="J519" i="11" l="1"/>
  <c r="G519" i="11"/>
  <c r="I519" i="11" s="1"/>
  <c r="C520" i="11" s="1"/>
  <c r="H520" i="11" l="1"/>
  <c r="J520" i="11" l="1"/>
  <c r="G520" i="11"/>
  <c r="I520" i="11" s="1"/>
  <c r="C521" i="11" s="1"/>
  <c r="H521" i="11" l="1"/>
  <c r="J521" i="11" l="1"/>
  <c r="G521" i="11"/>
  <c r="I521" i="11" s="1"/>
  <c r="C522" i="11" s="1"/>
  <c r="H522" i="11" l="1"/>
  <c r="J522" i="11" l="1"/>
  <c r="G522" i="11"/>
  <c r="I522" i="11" s="1"/>
  <c r="C523" i="11" s="1"/>
  <c r="H523" i="11" l="1"/>
  <c r="J523" i="11" l="1"/>
  <c r="G523" i="11"/>
  <c r="I523" i="11" s="1"/>
  <c r="C524" i="11" s="1"/>
  <c r="H524" i="11" l="1"/>
  <c r="J524" i="11" l="1"/>
  <c r="G524" i="11"/>
  <c r="I524" i="11" s="1"/>
  <c r="C525" i="11" s="1"/>
  <c r="H525" i="11" l="1"/>
  <c r="J525" i="11" l="1"/>
  <c r="G525" i="11"/>
  <c r="I525" i="11" s="1"/>
  <c r="C526" i="11" s="1"/>
  <c r="H526" i="11" l="1"/>
  <c r="J526" i="11" l="1"/>
  <c r="G526" i="11"/>
  <c r="I526" i="11" s="1"/>
  <c r="C527" i="11" s="1"/>
  <c r="H527" i="11" l="1"/>
  <c r="J527" i="11" l="1"/>
  <c r="G527" i="11"/>
  <c r="I527" i="11" s="1"/>
  <c r="C528" i="11" s="1"/>
  <c r="H528" i="11" l="1"/>
  <c r="J528" i="11" l="1"/>
  <c r="G528" i="11"/>
  <c r="I528" i="11" s="1"/>
  <c r="C529" i="11" s="1"/>
  <c r="H529" i="11" l="1"/>
  <c r="J529" i="11" l="1"/>
  <c r="G529" i="11"/>
  <c r="I529" i="11" s="1"/>
  <c r="C530" i="11" s="1"/>
  <c r="H530" i="11" l="1"/>
  <c r="J530" i="11" l="1"/>
  <c r="G530" i="11"/>
  <c r="I530" i="11" s="1"/>
  <c r="C531" i="11" s="1"/>
  <c r="H531" i="11" l="1"/>
  <c r="J531" i="11" l="1"/>
  <c r="G531" i="11"/>
  <c r="I531" i="11" s="1"/>
  <c r="C532" i="11" s="1"/>
  <c r="H532" i="11" l="1"/>
  <c r="J532" i="11" l="1"/>
  <c r="G532" i="11"/>
  <c r="I532" i="11" s="1"/>
  <c r="C533" i="11" s="1"/>
  <c r="H533" i="11" l="1"/>
  <c r="J533" i="11" l="1"/>
  <c r="G533" i="11"/>
  <c r="I533" i="11" s="1"/>
  <c r="C534" i="11" s="1"/>
  <c r="H534" i="11" l="1"/>
  <c r="J534" i="11" l="1"/>
  <c r="G534" i="11"/>
  <c r="I534" i="11" s="1"/>
  <c r="C535" i="11" s="1"/>
  <c r="H535" i="11" l="1"/>
  <c r="J535" i="11" l="1"/>
  <c r="G535" i="11"/>
  <c r="I535" i="11" s="1"/>
  <c r="C536" i="11" s="1"/>
  <c r="H536" i="11" l="1"/>
  <c r="J536" i="11" l="1"/>
  <c r="G536" i="11"/>
  <c r="I536" i="11" s="1"/>
  <c r="C537" i="11" s="1"/>
  <c r="H537" i="11" l="1"/>
  <c r="J537" i="11" l="1"/>
  <c r="G537" i="11"/>
  <c r="I537" i="11" s="1"/>
  <c r="C538" i="11" s="1"/>
  <c r="H538" i="11" l="1"/>
  <c r="J538" i="11" l="1"/>
  <c r="G538" i="11"/>
  <c r="I538" i="11" s="1"/>
  <c r="C539" i="11" s="1"/>
  <c r="H539" i="11" l="1"/>
  <c r="J539" i="11" l="1"/>
  <c r="G539" i="11"/>
  <c r="I539" i="11" s="1"/>
  <c r="C540" i="11" s="1"/>
  <c r="H540" i="11" l="1"/>
  <c r="J540" i="11" l="1"/>
  <c r="G540" i="11"/>
  <c r="I540" i="11" s="1"/>
  <c r="C541" i="11" s="1"/>
  <c r="H541" i="11" l="1"/>
  <c r="J541" i="11" l="1"/>
  <c r="G541" i="11"/>
  <c r="I541" i="11" s="1"/>
  <c r="C542" i="11" s="1"/>
  <c r="H542" i="11" l="1"/>
  <c r="J542" i="11" l="1"/>
  <c r="G542" i="11"/>
  <c r="I542" i="11" s="1"/>
  <c r="C543" i="11" s="1"/>
  <c r="H543" i="11" l="1"/>
  <c r="J543" i="11" l="1"/>
  <c r="G543" i="11"/>
  <c r="I543" i="11" s="1"/>
  <c r="C544" i="11" s="1"/>
  <c r="H544" i="11" l="1"/>
  <c r="J544" i="11" l="1"/>
  <c r="G544" i="11"/>
  <c r="I544" i="11" s="1"/>
  <c r="C545" i="11" s="1"/>
  <c r="H545" i="11" l="1"/>
  <c r="J545" i="11" l="1"/>
  <c r="G545" i="11"/>
  <c r="I545" i="11" s="1"/>
  <c r="C546" i="11" s="1"/>
  <c r="H546" i="11" l="1"/>
  <c r="J546" i="11" l="1"/>
  <c r="G546" i="11"/>
  <c r="I546" i="11" s="1"/>
  <c r="C547" i="11" s="1"/>
  <c r="H547" i="11" l="1"/>
  <c r="J547" i="11" l="1"/>
  <c r="G547" i="11"/>
  <c r="I547" i="11" s="1"/>
  <c r="C548" i="11" s="1"/>
  <c r="H548" i="11" l="1"/>
  <c r="J548" i="11" l="1"/>
  <c r="G548" i="11"/>
  <c r="I548" i="11" s="1"/>
  <c r="C549" i="11" s="1"/>
  <c r="H549" i="11" l="1"/>
  <c r="J549" i="11" l="1"/>
  <c r="G549" i="11"/>
  <c r="I549" i="11" s="1"/>
  <c r="C550" i="11" s="1"/>
  <c r="H550" i="11" l="1"/>
  <c r="J550" i="11" l="1"/>
  <c r="G550" i="11"/>
  <c r="I550" i="11" s="1"/>
  <c r="C551" i="11" s="1"/>
  <c r="H551" i="11" l="1"/>
  <c r="J551" i="11" l="1"/>
  <c r="G551" i="11"/>
  <c r="I551" i="11" s="1"/>
  <c r="C552" i="11" s="1"/>
  <c r="H552" i="11" l="1"/>
  <c r="J552" i="11" l="1"/>
  <c r="G552" i="11"/>
  <c r="I552" i="11" s="1"/>
  <c r="C553" i="11" s="1"/>
  <c r="H553" i="11" l="1"/>
  <c r="J553" i="11" l="1"/>
  <c r="G553" i="11"/>
  <c r="I553" i="11" s="1"/>
  <c r="C554" i="11" s="1"/>
  <c r="H554" i="11" l="1"/>
  <c r="J554" i="11" l="1"/>
  <c r="G554" i="11"/>
  <c r="I554" i="11" s="1"/>
  <c r="C555" i="11" s="1"/>
  <c r="H555" i="11" l="1"/>
  <c r="J555" i="11" l="1"/>
  <c r="G555" i="11"/>
  <c r="I555" i="11" s="1"/>
  <c r="C556" i="11" s="1"/>
  <c r="H556" i="11" l="1"/>
  <c r="J556" i="11" l="1"/>
  <c r="G556" i="11"/>
  <c r="I556" i="11" s="1"/>
  <c r="C557" i="11" s="1"/>
  <c r="H557" i="11" l="1"/>
  <c r="J557" i="11" l="1"/>
  <c r="G557" i="11"/>
  <c r="I557" i="11" s="1"/>
  <c r="C558" i="11" s="1"/>
  <c r="H558" i="11" l="1"/>
  <c r="G558" i="11" l="1"/>
  <c r="I558" i="11" s="1"/>
  <c r="C559" i="11" s="1"/>
  <c r="J558" i="11"/>
  <c r="H559" i="11" l="1"/>
  <c r="G559" i="11" l="1"/>
  <c r="I559" i="11" s="1"/>
  <c r="C560" i="11" s="1"/>
  <c r="J559" i="11"/>
  <c r="H560" i="11" l="1"/>
  <c r="J560" i="11" l="1"/>
  <c r="G560" i="11"/>
  <c r="I560" i="11" s="1"/>
  <c r="C561" i="11" s="1"/>
  <c r="H561" i="11" l="1"/>
  <c r="J561" i="11" l="1"/>
  <c r="G561" i="11"/>
  <c r="I561" i="11" s="1"/>
  <c r="C562" i="11" s="1"/>
  <c r="H562" i="11" l="1"/>
  <c r="G562" i="11" l="1"/>
  <c r="I562" i="11" s="1"/>
  <c r="C563" i="11" s="1"/>
  <c r="J562" i="11"/>
  <c r="H563" i="11" l="1"/>
  <c r="G563" i="11" l="1"/>
  <c r="I563" i="11" s="1"/>
  <c r="C564" i="11" s="1"/>
  <c r="J563" i="11"/>
  <c r="H564" i="11" l="1"/>
  <c r="J564" i="11" l="1"/>
  <c r="G564" i="11"/>
  <c r="I564" i="11" s="1"/>
  <c r="C565" i="11" s="1"/>
  <c r="H565" i="11" l="1"/>
  <c r="J565" i="11" l="1"/>
  <c r="G565" i="11"/>
  <c r="I565" i="11" s="1"/>
  <c r="C566" i="11" s="1"/>
  <c r="H566" i="11" l="1"/>
  <c r="J566" i="11" l="1"/>
  <c r="G566" i="11"/>
  <c r="I566" i="11" s="1"/>
  <c r="C567" i="11" s="1"/>
  <c r="H567" i="11" l="1"/>
  <c r="G567" i="11" l="1"/>
  <c r="I567" i="11" s="1"/>
  <c r="C568" i="11" s="1"/>
  <c r="J567" i="11"/>
  <c r="H568" i="11" l="1"/>
  <c r="J568" i="11" l="1"/>
  <c r="G568" i="11"/>
  <c r="I568" i="11" s="1"/>
  <c r="C569" i="11" s="1"/>
  <c r="H569" i="11" l="1"/>
  <c r="J569" i="11" l="1"/>
  <c r="G569" i="11"/>
  <c r="I569" i="11" s="1"/>
  <c r="C570" i="11" s="1"/>
  <c r="H570" i="11" l="1"/>
  <c r="G570" i="11" l="1"/>
  <c r="I570" i="11" s="1"/>
  <c r="C571" i="11" s="1"/>
  <c r="J570" i="11"/>
  <c r="H571" i="11" l="1"/>
  <c r="J571" i="11" l="1"/>
  <c r="G571" i="11"/>
  <c r="I571" i="11" s="1"/>
  <c r="C572" i="11" s="1"/>
  <c r="H572" i="11" l="1"/>
  <c r="J572" i="11" l="1"/>
  <c r="G572" i="11"/>
  <c r="I572" i="11" s="1"/>
  <c r="C573" i="11" s="1"/>
  <c r="H573" i="11" l="1"/>
  <c r="J573" i="11" l="1"/>
  <c r="G573" i="11"/>
  <c r="I573" i="11" s="1"/>
  <c r="C574" i="11" s="1"/>
  <c r="H574" i="11" l="1"/>
  <c r="J574" i="11" l="1"/>
  <c r="G574" i="11"/>
  <c r="I574" i="11" s="1"/>
  <c r="C575" i="11" s="1"/>
  <c r="H575" i="11" l="1"/>
  <c r="G575" i="11" l="1"/>
  <c r="I575" i="11" s="1"/>
  <c r="C576" i="11" s="1"/>
  <c r="J575" i="11"/>
  <c r="H576" i="11" l="1"/>
  <c r="J576" i="11" l="1"/>
  <c r="G576" i="11"/>
  <c r="I576" i="11" s="1"/>
  <c r="C577" i="11" s="1"/>
  <c r="H577" i="11" l="1"/>
  <c r="J577" i="11" l="1"/>
  <c r="G577" i="11"/>
  <c r="I577" i="11" s="1"/>
  <c r="C578" i="11" s="1"/>
  <c r="H578" i="11" l="1"/>
  <c r="J578" i="11" l="1"/>
  <c r="G578" i="11"/>
  <c r="I578" i="11" s="1"/>
  <c r="C579" i="11" s="1"/>
  <c r="H579" i="11" l="1"/>
  <c r="G579" i="11" l="1"/>
  <c r="I579" i="11" s="1"/>
  <c r="C580" i="11" s="1"/>
  <c r="J579" i="11"/>
  <c r="H580" i="11" l="1"/>
  <c r="J580" i="11" l="1"/>
  <c r="G580" i="11"/>
  <c r="I580" i="11" s="1"/>
  <c r="C581" i="11" s="1"/>
  <c r="H581" i="11" l="1"/>
  <c r="J581" i="11" l="1"/>
  <c r="G581" i="11"/>
  <c r="I581" i="11" s="1"/>
  <c r="C582" i="11" s="1"/>
  <c r="H582" i="11" l="1"/>
  <c r="G582" i="11" l="1"/>
  <c r="I582" i="11" s="1"/>
  <c r="C583" i="11" s="1"/>
  <c r="J582" i="11"/>
  <c r="H583" i="11" l="1"/>
  <c r="J583" i="11" l="1"/>
  <c r="G583" i="11"/>
  <c r="I583" i="11" s="1"/>
  <c r="C584" i="11" s="1"/>
  <c r="H584" i="11" l="1"/>
  <c r="J584" i="11" l="1"/>
  <c r="G584" i="11"/>
  <c r="I584" i="11" s="1"/>
  <c r="C585" i="11" s="1"/>
  <c r="H585" i="11" l="1"/>
  <c r="J585" i="11" l="1"/>
  <c r="G585" i="11"/>
  <c r="I585" i="11" s="1"/>
  <c r="C586" i="11" s="1"/>
  <c r="H586" i="11" l="1"/>
  <c r="G586" i="11" l="1"/>
  <c r="I586" i="11" s="1"/>
  <c r="C587" i="11" s="1"/>
  <c r="J586" i="11"/>
  <c r="H587" i="11" l="1"/>
  <c r="J587" i="11" l="1"/>
  <c r="G587" i="11"/>
  <c r="I587" i="11" s="1"/>
  <c r="C588" i="11" s="1"/>
  <c r="H588" i="11" l="1"/>
  <c r="J588" i="11" l="1"/>
  <c r="G588" i="11"/>
  <c r="I588" i="11" s="1"/>
  <c r="C589" i="11" s="1"/>
  <c r="H589" i="11" l="1"/>
  <c r="J589" i="11" l="1"/>
  <c r="G589" i="11"/>
  <c r="I589" i="11" s="1"/>
  <c r="C590" i="11" s="1"/>
  <c r="H590" i="11" l="1"/>
  <c r="G590" i="11" l="1"/>
  <c r="I590" i="11" s="1"/>
  <c r="C591" i="11" s="1"/>
  <c r="J590" i="11"/>
  <c r="H591" i="11" l="1"/>
  <c r="G591" i="11" l="1"/>
  <c r="I591" i="11" s="1"/>
  <c r="C592" i="11" s="1"/>
  <c r="J591" i="11"/>
  <c r="H592" i="11" l="1"/>
  <c r="J592" i="11" l="1"/>
  <c r="G592" i="11"/>
  <c r="I592" i="11" s="1"/>
  <c r="C593" i="11" s="1"/>
  <c r="H593" i="11" l="1"/>
  <c r="J593" i="11" l="1"/>
  <c r="G593" i="11"/>
  <c r="I593" i="11" s="1"/>
  <c r="C594" i="11" s="1"/>
  <c r="H594" i="11" l="1"/>
  <c r="J594" i="11" l="1"/>
  <c r="G594" i="11"/>
  <c r="I594" i="11" s="1"/>
  <c r="C595" i="11" s="1"/>
  <c r="H595" i="11" l="1"/>
  <c r="J595" i="11" l="1"/>
  <c r="G595" i="11"/>
  <c r="I595" i="11" s="1"/>
  <c r="C596" i="11" s="1"/>
  <c r="H596" i="11" l="1"/>
  <c r="J596" i="11" l="1"/>
  <c r="G596" i="11"/>
  <c r="I596" i="11" s="1"/>
  <c r="C597" i="11" s="1"/>
  <c r="H597" i="11" l="1"/>
  <c r="J597" i="11" l="1"/>
  <c r="G597" i="11"/>
  <c r="I597" i="11" s="1"/>
  <c r="C598" i="11" s="1"/>
  <c r="H598" i="11" l="1"/>
  <c r="G598" i="11" l="1"/>
  <c r="I598" i="11" s="1"/>
  <c r="C599" i="11" s="1"/>
  <c r="J598" i="11"/>
  <c r="H599" i="11" l="1"/>
  <c r="J599" i="11" l="1"/>
  <c r="G599" i="11"/>
  <c r="I599" i="11" s="1"/>
  <c r="C600" i="11" s="1"/>
  <c r="H600" i="11" l="1"/>
  <c r="J600" i="11" l="1"/>
  <c r="G600" i="11"/>
  <c r="I600" i="11" s="1"/>
  <c r="C601" i="11" s="1"/>
  <c r="H601" i="11" l="1"/>
  <c r="J601" i="11" l="1"/>
  <c r="G601" i="11"/>
  <c r="I601" i="11" s="1"/>
  <c r="C602" i="11" s="1"/>
  <c r="H602" i="11" l="1"/>
  <c r="G602" i="11" l="1"/>
  <c r="I602" i="11" s="1"/>
  <c r="C603" i="11" s="1"/>
  <c r="J602" i="11"/>
  <c r="H603" i="11" l="1"/>
  <c r="G603" i="11" l="1"/>
  <c r="I603" i="11" s="1"/>
  <c r="C604" i="11" s="1"/>
  <c r="J603" i="11"/>
  <c r="H604" i="11" l="1"/>
  <c r="J604" i="11" l="1"/>
  <c r="G604" i="11"/>
  <c r="I604" i="11" s="1"/>
  <c r="C605" i="11" s="1"/>
  <c r="H605" i="11" l="1"/>
  <c r="J605" i="11" l="1"/>
  <c r="G605" i="11"/>
  <c r="I605" i="11" s="1"/>
  <c r="C606" i="11" s="1"/>
  <c r="H606" i="11" l="1"/>
  <c r="G606" i="11" l="1"/>
  <c r="I606" i="11" s="1"/>
  <c r="C607" i="11" s="1"/>
  <c r="J606" i="11"/>
  <c r="H607" i="11" l="1"/>
  <c r="G607" i="11" l="1"/>
  <c r="I607" i="11" s="1"/>
  <c r="C608" i="11" s="1"/>
  <c r="J607" i="11"/>
  <c r="H608" i="11" l="1"/>
  <c r="J608" i="11" l="1"/>
  <c r="G608" i="11"/>
  <c r="I608" i="11" s="1"/>
  <c r="C609" i="11" s="1"/>
  <c r="H609" i="11" l="1"/>
  <c r="J609" i="11" l="1"/>
  <c r="G609" i="11"/>
  <c r="I609" i="11" s="1"/>
  <c r="C610" i="11" s="1"/>
  <c r="H610" i="11" l="1"/>
  <c r="J610" i="11" l="1"/>
  <c r="G610" i="11"/>
  <c r="I610" i="11" s="1"/>
  <c r="C611" i="11" s="1"/>
  <c r="H611" i="11" l="1"/>
  <c r="G611" i="11" l="1"/>
  <c r="I611" i="11" s="1"/>
  <c r="C612" i="11" s="1"/>
  <c r="J611" i="11"/>
  <c r="H612" i="11" l="1"/>
  <c r="J612" i="11" l="1"/>
  <c r="G612" i="11"/>
  <c r="I612" i="11" s="1"/>
  <c r="C613" i="11" s="1"/>
  <c r="H613" i="11" l="1"/>
  <c r="J613" i="11" l="1"/>
  <c r="G613" i="11"/>
  <c r="I613" i="11" s="1"/>
  <c r="C614" i="11" s="1"/>
  <c r="H614" i="11" l="1"/>
  <c r="J614" i="11" l="1"/>
  <c r="G614" i="11"/>
  <c r="I614" i="11" s="1"/>
  <c r="C615" i="11" s="1"/>
  <c r="H615" i="11" l="1"/>
  <c r="J615" i="11" l="1"/>
  <c r="G615" i="11"/>
  <c r="I615" i="11" s="1"/>
  <c r="C616" i="11" s="1"/>
  <c r="H616" i="11" l="1"/>
  <c r="J616" i="11" l="1"/>
  <c r="G616" i="11"/>
  <c r="I616" i="11" s="1"/>
  <c r="C617" i="11" s="1"/>
  <c r="H617" i="11" l="1"/>
  <c r="J617" i="11" l="1"/>
  <c r="G617" i="11"/>
  <c r="I617" i="11" s="1"/>
  <c r="C618" i="11" s="1"/>
  <c r="H618" i="11" l="1"/>
  <c r="J618" i="11" l="1"/>
  <c r="G618" i="11"/>
  <c r="I618" i="11" s="1"/>
  <c r="C619" i="11" s="1"/>
  <c r="H619" i="11" l="1"/>
  <c r="J619" i="11" l="1"/>
  <c r="G619" i="11"/>
  <c r="I619" i="11" s="1"/>
  <c r="C620" i="11" s="1"/>
  <c r="H620" i="11" l="1"/>
  <c r="J620" i="11" l="1"/>
  <c r="G620" i="11"/>
  <c r="I620" i="11" s="1"/>
  <c r="C621" i="11" s="1"/>
  <c r="H621" i="11" l="1"/>
  <c r="J621" i="11" l="1"/>
  <c r="G621" i="11"/>
  <c r="I621" i="11" s="1"/>
  <c r="C622" i="11" s="1"/>
  <c r="H622" i="11" l="1"/>
  <c r="G622" i="11" l="1"/>
  <c r="I622" i="11" s="1"/>
  <c r="C623" i="11" s="1"/>
  <c r="J622" i="11"/>
  <c r="H623" i="11" l="1"/>
  <c r="G623" i="11" l="1"/>
  <c r="I623" i="11" s="1"/>
  <c r="C624" i="11" s="1"/>
  <c r="J623" i="11"/>
  <c r="H624" i="11" l="1"/>
  <c r="J624" i="11" l="1"/>
  <c r="G624" i="11"/>
  <c r="I624" i="11" s="1"/>
  <c r="C625" i="11" s="1"/>
  <c r="H625" i="11" l="1"/>
  <c r="J625" i="11" l="1"/>
  <c r="G625" i="11"/>
  <c r="I625" i="11" s="1"/>
  <c r="C626" i="11" s="1"/>
  <c r="H626" i="11" l="1"/>
  <c r="G626" i="11" l="1"/>
  <c r="I626" i="11" s="1"/>
  <c r="C627" i="11" s="1"/>
  <c r="J626" i="11"/>
  <c r="H627" i="11" l="1"/>
  <c r="J627" i="11" l="1"/>
  <c r="G627" i="11"/>
  <c r="I627" i="11" s="1"/>
  <c r="C628" i="11" s="1"/>
  <c r="H628" i="11" l="1"/>
  <c r="J628" i="11" l="1"/>
  <c r="G628" i="11"/>
  <c r="I628" i="11" s="1"/>
  <c r="C629" i="11" s="1"/>
  <c r="H629" i="11" l="1"/>
  <c r="J629" i="11" l="1"/>
  <c r="G629" i="11"/>
  <c r="I629" i="11" s="1"/>
  <c r="C630" i="11" s="1"/>
  <c r="H630" i="11" l="1"/>
  <c r="J630" i="11" l="1"/>
  <c r="G630" i="11"/>
  <c r="I630" i="11" s="1"/>
  <c r="C631" i="11" s="1"/>
  <c r="H631" i="11" l="1"/>
  <c r="J631" i="11" l="1"/>
  <c r="G631" i="11"/>
  <c r="I631" i="11" s="1"/>
  <c r="C632" i="11" s="1"/>
  <c r="H632" i="11" l="1"/>
  <c r="J632" i="11" l="1"/>
  <c r="G632" i="11"/>
  <c r="I632" i="11" s="1"/>
  <c r="C633" i="11" s="1"/>
  <c r="H633" i="11" l="1"/>
  <c r="J633" i="11" l="1"/>
  <c r="G633" i="11"/>
  <c r="I633" i="11" s="1"/>
  <c r="C634" i="11" s="1"/>
  <c r="H634" i="11" l="1"/>
  <c r="J634" i="11" l="1"/>
  <c r="G634" i="11"/>
  <c r="I634" i="11" s="1"/>
  <c r="C635" i="11" s="1"/>
  <c r="H635" i="11" l="1"/>
  <c r="J635" i="11" l="1"/>
  <c r="G635" i="11"/>
  <c r="I635" i="11" s="1"/>
  <c r="C636" i="11" s="1"/>
  <c r="H636" i="11" l="1"/>
  <c r="J636" i="11" l="1"/>
  <c r="G636" i="11"/>
  <c r="I636" i="11" s="1"/>
  <c r="C637" i="11" s="1"/>
  <c r="H637" i="11" l="1"/>
  <c r="J637" i="11" l="1"/>
  <c r="G637" i="11"/>
  <c r="I637" i="11" s="1"/>
  <c r="C638" i="11" s="1"/>
  <c r="H638" i="11" l="1"/>
  <c r="G638" i="11" l="1"/>
  <c r="I638" i="11" s="1"/>
  <c r="C639" i="11" s="1"/>
  <c r="J638" i="11"/>
  <c r="H639" i="11" l="1"/>
  <c r="G639" i="11" l="1"/>
  <c r="I639" i="11" s="1"/>
  <c r="C640" i="11" s="1"/>
  <c r="J639" i="11"/>
  <c r="H640" i="11" l="1"/>
  <c r="J640" i="11" l="1"/>
  <c r="G640" i="11"/>
  <c r="I640" i="11" s="1"/>
  <c r="C641" i="11" s="1"/>
  <c r="H641" i="11" l="1"/>
  <c r="J641" i="11" l="1"/>
  <c r="G641" i="11"/>
  <c r="I641" i="11" s="1"/>
  <c r="C642" i="11" s="1"/>
  <c r="H642" i="11" l="1"/>
  <c r="J642" i="11" l="1"/>
  <c r="G642" i="11"/>
  <c r="I642" i="11" s="1"/>
  <c r="C643" i="11" s="1"/>
  <c r="H643" i="11" l="1"/>
  <c r="G643" i="11" l="1"/>
  <c r="I643" i="11" s="1"/>
  <c r="C644" i="11" s="1"/>
  <c r="J643" i="11"/>
  <c r="H644" i="11" l="1"/>
  <c r="J644" i="11" l="1"/>
  <c r="G644" i="11"/>
  <c r="I644" i="11" s="1"/>
  <c r="C645" i="11" s="1"/>
  <c r="H645" i="11" l="1"/>
  <c r="J645" i="11" l="1"/>
  <c r="G645" i="11"/>
  <c r="I645" i="11" s="1"/>
  <c r="C646" i="11" s="1"/>
  <c r="H646" i="11" l="1"/>
  <c r="G646" i="11" l="1"/>
  <c r="I646" i="11" s="1"/>
  <c r="C647" i="11" s="1"/>
  <c r="J646" i="11"/>
  <c r="H647" i="11" l="1"/>
  <c r="G647" i="11" l="1"/>
  <c r="I647" i="11" s="1"/>
  <c r="C648" i="11" s="1"/>
  <c r="J647" i="11"/>
  <c r="H648" i="11" l="1"/>
  <c r="J648" i="11" l="1"/>
  <c r="G648" i="11"/>
  <c r="I648" i="11" s="1"/>
  <c r="C649" i="11" s="1"/>
  <c r="H649" i="11" l="1"/>
  <c r="J649" i="11" l="1"/>
  <c r="G649" i="11"/>
  <c r="I649" i="11" s="1"/>
  <c r="C650" i="11" s="1"/>
  <c r="H650" i="11" l="1"/>
  <c r="J650" i="11" l="1"/>
  <c r="G650" i="11"/>
  <c r="I650" i="11" s="1"/>
  <c r="C651" i="11" s="1"/>
  <c r="H651" i="11" l="1"/>
  <c r="G651" i="11" l="1"/>
  <c r="I651" i="11" s="1"/>
  <c r="C652" i="11" s="1"/>
  <c r="J651" i="11"/>
  <c r="H652" i="11" l="1"/>
  <c r="J652" i="11" l="1"/>
  <c r="G652" i="11"/>
  <c r="I652" i="11" s="1"/>
  <c r="C653" i="11" s="1"/>
  <c r="H653" i="11" l="1"/>
  <c r="J653" i="11" l="1"/>
  <c r="G653" i="11"/>
  <c r="I653" i="11" s="1"/>
  <c r="C654" i="11" s="1"/>
  <c r="H654" i="11" l="1"/>
  <c r="G654" i="11" l="1"/>
  <c r="I654" i="11" s="1"/>
  <c r="C655" i="11" s="1"/>
  <c r="J654" i="11"/>
  <c r="H655" i="11" l="1"/>
  <c r="G655" i="11" l="1"/>
  <c r="I655" i="11" s="1"/>
  <c r="C656" i="11" s="1"/>
  <c r="J655" i="11"/>
  <c r="H656" i="11" l="1"/>
  <c r="J656" i="11" l="1"/>
  <c r="G656" i="11"/>
  <c r="I656" i="11" s="1"/>
  <c r="C657" i="11" s="1"/>
  <c r="H657" i="11" l="1"/>
  <c r="J657" i="11" l="1"/>
  <c r="G657" i="11"/>
  <c r="I657" i="11" s="1"/>
  <c r="C658" i="11" s="1"/>
  <c r="H658" i="11" l="1"/>
  <c r="J658" i="11" l="1"/>
  <c r="G658" i="11"/>
  <c r="I658" i="11" s="1"/>
  <c r="C659" i="11" s="1"/>
  <c r="H659" i="11" l="1"/>
  <c r="J659" i="11" l="1"/>
  <c r="G659" i="11"/>
  <c r="I659" i="11" s="1"/>
  <c r="C660" i="11" s="1"/>
  <c r="H660" i="11" l="1"/>
  <c r="J660" i="11" l="1"/>
  <c r="G660" i="11"/>
  <c r="I660" i="11" s="1"/>
  <c r="C661" i="11" s="1"/>
  <c r="H661" i="11" l="1"/>
  <c r="J661" i="11" l="1"/>
  <c r="G661" i="11"/>
  <c r="I661" i="11" s="1"/>
  <c r="C662" i="11" s="1"/>
  <c r="H662" i="11" l="1"/>
  <c r="J662" i="11" l="1"/>
  <c r="G662" i="11"/>
  <c r="I662" i="11" s="1"/>
  <c r="C663" i="11" s="1"/>
  <c r="H663" i="11" l="1"/>
  <c r="J663" i="11" l="1"/>
  <c r="G663" i="11"/>
  <c r="I663" i="11" s="1"/>
  <c r="C664" i="11" s="1"/>
  <c r="H664" i="11" l="1"/>
  <c r="J664" i="11" l="1"/>
  <c r="G664" i="11"/>
  <c r="I664" i="11" s="1"/>
  <c r="C665" i="11" s="1"/>
  <c r="H665" i="11" l="1"/>
  <c r="J665" i="11" l="1"/>
  <c r="G665" i="11"/>
  <c r="I665" i="11" s="1"/>
  <c r="C666" i="11" s="1"/>
  <c r="H666" i="11" l="1"/>
  <c r="G666" i="11" l="1"/>
  <c r="I666" i="11" s="1"/>
  <c r="C667" i="11" s="1"/>
  <c r="J666" i="11"/>
  <c r="H667" i="11" l="1"/>
  <c r="J667" i="11" l="1"/>
  <c r="G667" i="11"/>
  <c r="I667" i="11" s="1"/>
  <c r="C668" i="11" s="1"/>
  <c r="H668" i="11" l="1"/>
  <c r="J668" i="11" l="1"/>
  <c r="G668" i="11"/>
  <c r="I668" i="11" s="1"/>
  <c r="C669" i="11" s="1"/>
  <c r="H669" i="11" l="1"/>
  <c r="J669" i="11" l="1"/>
  <c r="G669" i="11"/>
  <c r="I669" i="11" s="1"/>
  <c r="C670" i="11" s="1"/>
  <c r="H670" i="11" l="1"/>
  <c r="J670" i="11" l="1"/>
  <c r="G670" i="11"/>
  <c r="I670" i="11" s="1"/>
  <c r="C671" i="11" s="1"/>
  <c r="H671" i="11" l="1"/>
  <c r="J671" i="11" l="1"/>
  <c r="G671" i="11"/>
  <c r="I671" i="11" s="1"/>
  <c r="C672" i="11" s="1"/>
  <c r="H672" i="11" l="1"/>
  <c r="J672" i="11" l="1"/>
  <c r="G672" i="11"/>
  <c r="I672" i="11" s="1"/>
  <c r="C673" i="11" s="1"/>
  <c r="H673" i="11" l="1"/>
  <c r="J673" i="11" l="1"/>
  <c r="G673" i="11"/>
  <c r="I673" i="11" s="1"/>
  <c r="C674" i="11" s="1"/>
  <c r="H674" i="11" l="1"/>
  <c r="G674" i="11" l="1"/>
  <c r="I674" i="11" s="1"/>
  <c r="C675" i="11" s="1"/>
  <c r="J674" i="11"/>
  <c r="H675" i="11" l="1"/>
  <c r="J675" i="11" l="1"/>
  <c r="G675" i="11"/>
  <c r="I675" i="11" s="1"/>
  <c r="C676" i="11" s="1"/>
  <c r="H676" i="11" l="1"/>
  <c r="J676" i="11" l="1"/>
  <c r="G676" i="11"/>
  <c r="I676" i="11" s="1"/>
  <c r="C677" i="11" s="1"/>
  <c r="H677" i="11" l="1"/>
  <c r="J677" i="11" l="1"/>
  <c r="G677" i="11"/>
  <c r="I677" i="11" s="1"/>
  <c r="C678" i="11" s="1"/>
  <c r="H678" i="11" l="1"/>
  <c r="J678" i="11" l="1"/>
  <c r="G678" i="11"/>
  <c r="I678" i="11" s="1"/>
  <c r="C679" i="11" s="1"/>
  <c r="H679" i="11" l="1"/>
  <c r="G679" i="11" l="1"/>
  <c r="I679" i="11" s="1"/>
  <c r="C680" i="11" s="1"/>
  <c r="J679" i="11"/>
  <c r="H680" i="11" l="1"/>
  <c r="J680" i="11" l="1"/>
  <c r="G680" i="11"/>
  <c r="I680" i="11" s="1"/>
  <c r="C681" i="11" s="1"/>
  <c r="H681" i="11" l="1"/>
  <c r="J681" i="11" l="1"/>
  <c r="G681" i="11"/>
  <c r="I681" i="11" s="1"/>
  <c r="C682" i="11" s="1"/>
  <c r="H682" i="11" l="1"/>
  <c r="J682" i="11" l="1"/>
  <c r="G682" i="11"/>
  <c r="I682" i="11" s="1"/>
  <c r="C683" i="11" s="1"/>
  <c r="H683" i="11" l="1"/>
  <c r="G683" i="11" l="1"/>
  <c r="I683" i="11" s="1"/>
  <c r="C684" i="11" s="1"/>
  <c r="J683" i="11"/>
  <c r="H684" i="11" l="1"/>
  <c r="J684" i="11" l="1"/>
  <c r="G684" i="11"/>
  <c r="I684" i="11" s="1"/>
  <c r="C685" i="11" s="1"/>
  <c r="H685" i="11" l="1"/>
  <c r="J685" i="11" l="1"/>
  <c r="G685" i="11"/>
  <c r="I685" i="11" s="1"/>
  <c r="C686" i="11" s="1"/>
  <c r="H686" i="11" l="1"/>
  <c r="J686" i="11" l="1"/>
  <c r="G686" i="11"/>
  <c r="I686" i="11" s="1"/>
  <c r="C687" i="11" s="1"/>
  <c r="H687" i="11" l="1"/>
  <c r="J687" i="11" l="1"/>
  <c r="G687" i="11"/>
  <c r="I687" i="11" s="1"/>
  <c r="C688" i="11" s="1"/>
  <c r="H688" i="11" l="1"/>
  <c r="J688" i="11" l="1"/>
  <c r="G688" i="11"/>
  <c r="I688" i="11" s="1"/>
  <c r="C689" i="11" s="1"/>
  <c r="H689" i="11" l="1"/>
  <c r="J689" i="11" l="1"/>
  <c r="G689" i="11"/>
  <c r="I689" i="11" s="1"/>
  <c r="C690" i="11" s="1"/>
  <c r="H690" i="11" l="1"/>
  <c r="G690" i="11" l="1"/>
  <c r="I690" i="11" s="1"/>
  <c r="C691" i="11" s="1"/>
  <c r="J690" i="11"/>
  <c r="H691" i="11" l="1"/>
  <c r="J691" i="11" l="1"/>
  <c r="G691" i="11"/>
  <c r="I691" i="11" s="1"/>
  <c r="C692" i="11" s="1"/>
  <c r="H692" i="11" l="1"/>
  <c r="J692" i="11" l="1"/>
  <c r="G692" i="11"/>
  <c r="I692" i="11" s="1"/>
  <c r="C693" i="11" s="1"/>
  <c r="H693" i="11" l="1"/>
  <c r="J693" i="11" l="1"/>
  <c r="G693" i="11"/>
  <c r="I693" i="11" s="1"/>
  <c r="C694" i="11" s="1"/>
  <c r="H694" i="11" l="1"/>
  <c r="G694" i="11" l="1"/>
  <c r="I694" i="11" s="1"/>
  <c r="C695" i="11" s="1"/>
  <c r="J694" i="11"/>
  <c r="H695" i="11" l="1"/>
  <c r="G695" i="11" l="1"/>
  <c r="I695" i="11" s="1"/>
  <c r="C696" i="11" s="1"/>
  <c r="J695" i="11"/>
  <c r="H696" i="11" l="1"/>
  <c r="J696" i="11" l="1"/>
  <c r="G696" i="11"/>
  <c r="I696" i="11" s="1"/>
  <c r="C697" i="11" s="1"/>
  <c r="H697" i="11" l="1"/>
  <c r="J697" i="11" l="1"/>
  <c r="G697" i="11"/>
  <c r="I697" i="11" s="1"/>
  <c r="C698" i="11" s="1"/>
  <c r="H698" i="11" l="1"/>
  <c r="G698" i="11" l="1"/>
  <c r="I698" i="11" s="1"/>
  <c r="C699" i="11" s="1"/>
  <c r="J698" i="11"/>
  <c r="H699" i="11" l="1"/>
  <c r="G699" i="11" l="1"/>
  <c r="I699" i="11" s="1"/>
  <c r="C700" i="11" s="1"/>
  <c r="J699" i="11"/>
  <c r="H700" i="11" l="1"/>
  <c r="J700" i="11" l="1"/>
  <c r="G700" i="11"/>
  <c r="I700" i="11" s="1"/>
  <c r="C701" i="11" s="1"/>
  <c r="H701" i="11" l="1"/>
  <c r="J701" i="11" l="1"/>
  <c r="G701" i="11"/>
  <c r="I701" i="11" s="1"/>
  <c r="C702" i="11" s="1"/>
  <c r="H702" i="11" l="1"/>
  <c r="J702" i="11" l="1"/>
  <c r="G702" i="11"/>
  <c r="I702" i="11" s="1"/>
  <c r="C703" i="11" s="1"/>
  <c r="H703" i="11" l="1"/>
  <c r="J703" i="11" l="1"/>
  <c r="G703" i="11"/>
  <c r="I703" i="11" s="1"/>
  <c r="C704" i="11" s="1"/>
  <c r="H704" i="11" l="1"/>
  <c r="J704" i="11" l="1"/>
  <c r="G704" i="11"/>
  <c r="I704" i="11" s="1"/>
  <c r="C705" i="11" s="1"/>
  <c r="H705" i="11" l="1"/>
  <c r="J705" i="11" l="1"/>
  <c r="G705" i="11"/>
  <c r="I705" i="11" s="1"/>
  <c r="C706" i="11" s="1"/>
  <c r="H706" i="11" l="1"/>
  <c r="G706" i="11" l="1"/>
  <c r="I706" i="11" s="1"/>
  <c r="C707" i="11" s="1"/>
  <c r="J706" i="11"/>
  <c r="H707" i="11" l="1"/>
  <c r="G707" i="11" l="1"/>
  <c r="I707" i="11" s="1"/>
  <c r="C708" i="11" s="1"/>
  <c r="J707" i="11"/>
  <c r="H708" i="11" l="1"/>
  <c r="J708" i="11" l="1"/>
  <c r="G708" i="11"/>
  <c r="I708" i="11" s="1"/>
  <c r="C709" i="11" s="1"/>
  <c r="H709" i="11" l="1"/>
  <c r="J709" i="11" l="1"/>
  <c r="G709" i="11"/>
  <c r="I709" i="11" s="1"/>
  <c r="C710" i="11" s="1"/>
  <c r="H710" i="11" l="1"/>
  <c r="J710" i="11" l="1"/>
  <c r="G710" i="11"/>
  <c r="I710" i="11" s="1"/>
  <c r="C711" i="11" s="1"/>
  <c r="H711" i="11" l="1"/>
  <c r="G711" i="11" l="1"/>
  <c r="I711" i="11" s="1"/>
  <c r="C712" i="11" s="1"/>
  <c r="J711" i="11"/>
  <c r="H712" i="11" l="1"/>
  <c r="J712" i="11" l="1"/>
  <c r="G712" i="11"/>
  <c r="I712" i="11" s="1"/>
  <c r="C713" i="11" s="1"/>
  <c r="H713" i="11" l="1"/>
  <c r="J713" i="11" l="1"/>
  <c r="G713" i="11"/>
  <c r="I713" i="11" s="1"/>
  <c r="C714" i="11" s="1"/>
  <c r="H714" i="11" l="1"/>
  <c r="G714" i="11" l="1"/>
  <c r="I714" i="11" s="1"/>
  <c r="C715" i="11" s="1"/>
  <c r="J714" i="11"/>
  <c r="H715" i="11" l="1"/>
  <c r="G715" i="11" l="1"/>
  <c r="I715" i="11" s="1"/>
  <c r="C716" i="11" s="1"/>
  <c r="J715" i="11"/>
  <c r="H716" i="11" l="1"/>
  <c r="J716" i="11" l="1"/>
  <c r="G716" i="11"/>
  <c r="I716" i="11" s="1"/>
  <c r="C717" i="11" s="1"/>
  <c r="H717" i="11" l="1"/>
  <c r="J717" i="11" l="1"/>
  <c r="G717" i="11"/>
  <c r="I717" i="11" s="1"/>
  <c r="C718" i="11" s="1"/>
  <c r="H718" i="11" l="1"/>
  <c r="J718" i="11" l="1"/>
  <c r="G718" i="11"/>
  <c r="I718" i="11" s="1"/>
  <c r="C719" i="11" s="1"/>
  <c r="H719" i="11" l="1"/>
  <c r="J719" i="11" l="1"/>
  <c r="G719" i="11"/>
  <c r="I719" i="11" s="1"/>
  <c r="C720" i="11" s="1"/>
  <c r="H720" i="11" l="1"/>
  <c r="J720" i="11" l="1"/>
  <c r="G720" i="11"/>
  <c r="I720" i="11" s="1"/>
  <c r="C721" i="11" s="1"/>
  <c r="H721" i="11" l="1"/>
  <c r="J721" i="11" l="1"/>
  <c r="G721" i="11"/>
  <c r="I721" i="11" s="1"/>
  <c r="C722" i="11" s="1"/>
  <c r="H722" i="11" l="1"/>
  <c r="J722" i="11" l="1"/>
  <c r="G722" i="11"/>
  <c r="I722" i="11" s="1"/>
  <c r="C723" i="11" s="1"/>
  <c r="H723" i="11" l="1"/>
  <c r="J723" i="11" l="1"/>
  <c r="G723" i="11"/>
  <c r="I723" i="11" s="1"/>
  <c r="C724" i="11" s="1"/>
  <c r="H724" i="11" l="1"/>
  <c r="J724" i="11" l="1"/>
  <c r="G724" i="11"/>
  <c r="I724" i="11" s="1"/>
  <c r="C725" i="11" s="1"/>
  <c r="H725" i="11" l="1"/>
  <c r="J725" i="11" l="1"/>
  <c r="G725" i="11"/>
  <c r="I725" i="11" s="1"/>
  <c r="C726" i="11" s="1"/>
  <c r="H726" i="11" l="1"/>
  <c r="J726" i="11" l="1"/>
  <c r="G726" i="11"/>
  <c r="I726" i="11" s="1"/>
  <c r="C727" i="11" s="1"/>
  <c r="H727" i="11" l="1"/>
  <c r="G727" i="11" l="1"/>
  <c r="I727" i="11" s="1"/>
  <c r="C728" i="11" s="1"/>
  <c r="J727" i="11"/>
  <c r="H728" i="11" l="1"/>
  <c r="J728" i="11" l="1"/>
  <c r="G728" i="11"/>
  <c r="I728" i="11" s="1"/>
  <c r="C729" i="11" s="1"/>
  <c r="H729" i="11" l="1"/>
  <c r="J729" i="11" l="1"/>
  <c r="G729" i="11"/>
  <c r="I729" i="11" s="1"/>
  <c r="C730" i="11" s="1"/>
  <c r="H730" i="11" l="1"/>
  <c r="G730" i="11" l="1"/>
  <c r="I730" i="11" s="1"/>
  <c r="C731" i="11" s="1"/>
  <c r="J730" i="11"/>
  <c r="H731" i="11" l="1"/>
  <c r="J731" i="11" l="1"/>
  <c r="G731" i="11"/>
  <c r="I731" i="11" s="1"/>
  <c r="C732" i="11" s="1"/>
  <c r="H732" i="11" l="1"/>
  <c r="J732" i="11" l="1"/>
  <c r="G732" i="11"/>
  <c r="I732" i="11" s="1"/>
  <c r="C733" i="11" s="1"/>
  <c r="H733" i="11" l="1"/>
  <c r="J733" i="11" l="1"/>
  <c r="G733" i="11"/>
  <c r="I733" i="11" s="1"/>
  <c r="C734" i="11" s="1"/>
  <c r="H734" i="11" l="1"/>
  <c r="G734" i="11" l="1"/>
  <c r="I734" i="11" s="1"/>
  <c r="C735" i="11" s="1"/>
  <c r="J734" i="11"/>
  <c r="H735" i="11" l="1"/>
  <c r="J735" i="11" l="1"/>
  <c r="G735" i="11"/>
  <c r="I735" i="11" s="1"/>
  <c r="C736" i="11" s="1"/>
  <c r="H736" i="11" l="1"/>
  <c r="J736" i="11" l="1"/>
  <c r="G736" i="11"/>
  <c r="I736" i="11" s="1"/>
  <c r="C737" i="11" s="1"/>
  <c r="H737" i="11" l="1"/>
  <c r="J737" i="11" l="1"/>
  <c r="G737" i="11"/>
  <c r="I737" i="11" s="1"/>
  <c r="C738" i="11" s="1"/>
  <c r="H738" i="11" l="1"/>
  <c r="G738" i="11" l="1"/>
  <c r="I738" i="11" s="1"/>
  <c r="C739" i="11" s="1"/>
  <c r="J738" i="11"/>
  <c r="H739" i="11" l="1"/>
  <c r="G739" i="11" l="1"/>
  <c r="I739" i="11" s="1"/>
  <c r="C740" i="11" s="1"/>
  <c r="J739" i="11"/>
  <c r="H740" i="11" l="1"/>
  <c r="J740" i="11" l="1"/>
  <c r="G740" i="11"/>
  <c r="I740" i="11" s="1"/>
  <c r="C741" i="11" s="1"/>
  <c r="H741" i="11" l="1"/>
  <c r="J741" i="11" l="1"/>
  <c r="G741" i="11"/>
  <c r="I741" i="11" s="1"/>
  <c r="C742" i="11" s="1"/>
  <c r="H742" i="11" l="1"/>
  <c r="J742" i="11" l="1"/>
  <c r="G742" i="11"/>
  <c r="I742" i="11" s="1"/>
  <c r="C743" i="11" s="1"/>
  <c r="H743" i="11" l="1"/>
  <c r="J743" i="11" l="1"/>
  <c r="G743" i="11"/>
  <c r="I743" i="11" s="1"/>
  <c r="C744" i="11" s="1"/>
  <c r="H744" i="11" l="1"/>
  <c r="J744" i="11" l="1"/>
  <c r="G744" i="11"/>
  <c r="I744" i="11" s="1"/>
  <c r="C745" i="11" s="1"/>
  <c r="H745" i="11" l="1"/>
  <c r="J745" i="11" l="1"/>
  <c r="G745" i="11"/>
  <c r="I745" i="11" s="1"/>
  <c r="C746" i="11" s="1"/>
  <c r="H746" i="11" l="1"/>
  <c r="J746" i="11" l="1"/>
  <c r="G746" i="11"/>
  <c r="I746" i="11" s="1"/>
  <c r="C747" i="11" s="1"/>
  <c r="H747" i="11" l="1"/>
  <c r="J747" i="11" l="1"/>
  <c r="G747" i="11"/>
  <c r="I747" i="11" s="1"/>
  <c r="C748" i="11" s="1"/>
  <c r="H748" i="11" l="1"/>
  <c r="J748" i="11" l="1"/>
  <c r="G748" i="11"/>
  <c r="I748" i="11" s="1"/>
  <c r="C749" i="11" s="1"/>
  <c r="H749" i="11" l="1"/>
  <c r="J749" i="11" l="1"/>
  <c r="G749" i="11"/>
  <c r="I749" i="11" s="1"/>
  <c r="C750" i="11" s="1"/>
  <c r="H750" i="11" l="1"/>
  <c r="J750" i="11" l="1"/>
  <c r="G750" i="11"/>
  <c r="I750" i="11" s="1"/>
  <c r="C751" i="11" s="1"/>
  <c r="H751" i="11" l="1"/>
  <c r="J751" i="11" l="1"/>
  <c r="G751" i="11"/>
  <c r="I751" i="11" s="1"/>
  <c r="C752" i="11" s="1"/>
  <c r="H752" i="11" l="1"/>
  <c r="J752" i="11" l="1"/>
  <c r="G752" i="11"/>
  <c r="I752" i="11" s="1"/>
  <c r="C753" i="11" s="1"/>
  <c r="H753" i="11" l="1"/>
  <c r="J753" i="11" l="1"/>
  <c r="G753" i="11"/>
  <c r="I753" i="11" s="1"/>
  <c r="C754" i="11" s="1"/>
  <c r="H754" i="11" l="1"/>
  <c r="J754" i="11" l="1"/>
  <c r="G754" i="11"/>
  <c r="I754" i="11" s="1"/>
  <c r="C755" i="11" s="1"/>
  <c r="H755" i="11" l="1"/>
  <c r="G755" i="11" l="1"/>
  <c r="I755" i="11" s="1"/>
  <c r="C756" i="11" s="1"/>
  <c r="J755" i="11"/>
  <c r="H756" i="11" l="1"/>
  <c r="J756" i="11" l="1"/>
  <c r="G756" i="11"/>
  <c r="I756" i="11" s="1"/>
  <c r="C757" i="11" s="1"/>
  <c r="H757" i="11" l="1"/>
  <c r="J757" i="11" l="1"/>
  <c r="G757" i="11"/>
  <c r="I757" i="11" s="1"/>
  <c r="C758" i="11" s="1"/>
  <c r="H758" i="11" l="1"/>
  <c r="G758" i="11" l="1"/>
  <c r="I758" i="11" s="1"/>
  <c r="C759" i="11" s="1"/>
  <c r="J758" i="11"/>
  <c r="H759" i="11" l="1"/>
  <c r="G759" i="11" l="1"/>
  <c r="I759" i="11" s="1"/>
  <c r="C760" i="11" s="1"/>
  <c r="J759" i="11"/>
  <c r="H760" i="11" l="1"/>
  <c r="J760" i="11" l="1"/>
  <c r="G760" i="11"/>
  <c r="I760" i="11" s="1"/>
  <c r="C761" i="11" s="1"/>
  <c r="H761" i="11" l="1"/>
  <c r="J761" i="11" l="1"/>
  <c r="G761" i="11"/>
  <c r="I761" i="11" s="1"/>
  <c r="C762" i="11" s="1"/>
  <c r="H762" i="11" l="1"/>
  <c r="J762" i="11" l="1"/>
  <c r="G762" i="11"/>
  <c r="I762" i="11" s="1"/>
  <c r="C763" i="11" s="1"/>
  <c r="H763" i="11" l="1"/>
  <c r="J763" i="11" l="1"/>
  <c r="G763" i="11"/>
  <c r="I763" i="11" s="1"/>
  <c r="C764" i="11" s="1"/>
  <c r="H764" i="11" l="1"/>
  <c r="J764" i="11" l="1"/>
  <c r="G764" i="11"/>
  <c r="I764" i="11" s="1"/>
  <c r="C765" i="11" s="1"/>
  <c r="H765" i="11" l="1"/>
  <c r="J765" i="11" l="1"/>
  <c r="G765" i="11"/>
  <c r="I765" i="11" s="1"/>
  <c r="C766" i="11" s="1"/>
  <c r="H766" i="11" l="1"/>
  <c r="G766" i="11" l="1"/>
  <c r="I766" i="11" s="1"/>
  <c r="C767" i="11" s="1"/>
  <c r="J766" i="11"/>
  <c r="H767" i="11" l="1"/>
  <c r="G767" i="11" l="1"/>
  <c r="I767" i="11" s="1"/>
  <c r="C768" i="11" s="1"/>
  <c r="J767" i="11"/>
  <c r="H768" i="11" l="1"/>
  <c r="J768" i="11" l="1"/>
  <c r="G768" i="11"/>
  <c r="I768" i="11" s="1"/>
  <c r="C769" i="11" s="1"/>
  <c r="H769" i="11" l="1"/>
  <c r="J769" i="11" l="1"/>
  <c r="G769" i="11"/>
  <c r="I769" i="11" s="1"/>
  <c r="C770" i="11" s="1"/>
  <c r="H770" i="11" l="1"/>
  <c r="G770" i="11" l="1"/>
  <c r="I770" i="11" s="1"/>
  <c r="C771" i="11" s="1"/>
  <c r="J770" i="11"/>
  <c r="H771" i="11" l="1"/>
  <c r="J771" i="11" l="1"/>
  <c r="G771" i="11"/>
  <c r="I771" i="11" s="1"/>
  <c r="C772" i="11" s="1"/>
  <c r="H772" i="11" l="1"/>
  <c r="J772" i="11" l="1"/>
  <c r="G772" i="11"/>
  <c r="I772" i="11" s="1"/>
  <c r="C773" i="11" s="1"/>
  <c r="H773" i="11" l="1"/>
  <c r="J773" i="11" l="1"/>
  <c r="G773" i="11"/>
  <c r="I773" i="11" s="1"/>
  <c r="C774" i="11" s="1"/>
  <c r="H774" i="11" l="1"/>
  <c r="G774" i="11" l="1"/>
  <c r="I774" i="11" s="1"/>
  <c r="C775" i="11" s="1"/>
  <c r="J774" i="11"/>
  <c r="H775" i="11" l="1"/>
  <c r="G775" i="11" l="1"/>
  <c r="I775" i="11" s="1"/>
  <c r="C776" i="11" s="1"/>
  <c r="J775" i="11"/>
  <c r="H776" i="11" l="1"/>
  <c r="J776" i="11" l="1"/>
  <c r="G776" i="11"/>
  <c r="I776" i="11" s="1"/>
  <c r="C777" i="11" s="1"/>
  <c r="H777" i="11" l="1"/>
  <c r="J777" i="11" l="1"/>
  <c r="G777" i="11"/>
  <c r="I777" i="11" s="1"/>
  <c r="C778" i="11" s="1"/>
  <c r="H778" i="11" l="1"/>
  <c r="G778" i="11" l="1"/>
  <c r="I778" i="11" s="1"/>
  <c r="C779" i="11" s="1"/>
  <c r="J778" i="11"/>
  <c r="H779" i="11" l="1"/>
  <c r="G779" i="11" l="1"/>
  <c r="I779" i="11" s="1"/>
  <c r="C780" i="11" s="1"/>
  <c r="J779" i="11"/>
  <c r="H780" i="11" l="1"/>
  <c r="J780" i="11" l="1"/>
  <c r="G780" i="11"/>
  <c r="I780" i="11" s="1"/>
  <c r="C781" i="11" s="1"/>
  <c r="H781" i="11" l="1"/>
  <c r="J781" i="11" l="1"/>
  <c r="G781" i="11"/>
  <c r="I781" i="11" s="1"/>
  <c r="C782" i="11" s="1"/>
  <c r="H782" i="11" l="1"/>
  <c r="J782" i="11" l="1"/>
  <c r="G782" i="11"/>
  <c r="I782" i="11" s="1"/>
  <c r="C783" i="11" s="1"/>
  <c r="H783" i="11" l="1"/>
  <c r="J783" i="11" l="1"/>
  <c r="G783" i="11"/>
  <c r="I783" i="11" s="1"/>
  <c r="C784" i="11" s="1"/>
  <c r="H784" i="11" l="1"/>
  <c r="J784" i="11" l="1"/>
  <c r="G784" i="11"/>
  <c r="I784" i="11" s="1"/>
  <c r="C785" i="11" s="1"/>
  <c r="H785" i="11" l="1"/>
  <c r="J785" i="11" l="1"/>
  <c r="G785" i="11"/>
  <c r="I785" i="11" s="1"/>
  <c r="C786" i="11" s="1"/>
  <c r="H786" i="11" l="1"/>
  <c r="G786" i="11" l="1"/>
  <c r="I786" i="11" s="1"/>
  <c r="C787" i="11" s="1"/>
  <c r="J786" i="11"/>
  <c r="H787" i="11" l="1"/>
  <c r="G787" i="11" l="1"/>
  <c r="I787" i="11" s="1"/>
  <c r="C788" i="11" s="1"/>
  <c r="J787" i="11"/>
  <c r="H788" i="11" l="1"/>
  <c r="J788" i="11" l="1"/>
  <c r="G788" i="11"/>
  <c r="I788" i="11" s="1"/>
  <c r="C789" i="11" s="1"/>
  <c r="H789" i="11" l="1"/>
  <c r="J789" i="11" l="1"/>
  <c r="G789" i="11"/>
  <c r="I789" i="11" s="1"/>
  <c r="C790" i="11" s="1"/>
  <c r="H790" i="11" l="1"/>
  <c r="G790" i="11" l="1"/>
  <c r="I790" i="11" s="1"/>
  <c r="C791" i="11" s="1"/>
  <c r="J790" i="11"/>
  <c r="H791" i="11" l="1"/>
  <c r="J791" i="11" l="1"/>
  <c r="G791" i="11"/>
  <c r="I791" i="11" s="1"/>
  <c r="C792" i="11" s="1"/>
  <c r="H792" i="11" l="1"/>
  <c r="J792" i="11" l="1"/>
  <c r="G792" i="11"/>
  <c r="I792" i="11" s="1"/>
  <c r="C793" i="11" s="1"/>
  <c r="H793" i="11" l="1"/>
  <c r="J793" i="11" l="1"/>
  <c r="G793" i="11"/>
  <c r="I793" i="11" s="1"/>
  <c r="C794" i="11" s="1"/>
  <c r="H794" i="11" l="1"/>
  <c r="G794" i="11" l="1"/>
  <c r="I794" i="11" s="1"/>
  <c r="C795" i="11" s="1"/>
  <c r="J794" i="11"/>
  <c r="H795" i="11" l="1"/>
  <c r="J795" i="11" l="1"/>
  <c r="G795" i="11"/>
  <c r="I795" i="11" s="1"/>
  <c r="C796" i="11" s="1"/>
  <c r="H796" i="11" l="1"/>
  <c r="J796" i="11" l="1"/>
  <c r="G796" i="11"/>
  <c r="I796" i="11" s="1"/>
  <c r="C797" i="11" s="1"/>
  <c r="H797" i="11" l="1"/>
  <c r="J797" i="11" l="1"/>
  <c r="G797" i="11"/>
  <c r="I797" i="11" s="1"/>
  <c r="C798" i="11" s="1"/>
  <c r="H798" i="11" l="1"/>
  <c r="G798" i="11" l="1"/>
  <c r="I798" i="11" s="1"/>
  <c r="C799" i="11" s="1"/>
  <c r="J798" i="11"/>
  <c r="H799" i="11" l="1"/>
  <c r="G799" i="11" l="1"/>
  <c r="I799" i="11" s="1"/>
  <c r="C800" i="11" s="1"/>
  <c r="J799" i="11"/>
  <c r="H800" i="11" l="1"/>
  <c r="J800" i="11" l="1"/>
  <c r="G800" i="11"/>
  <c r="I800" i="11" s="1"/>
  <c r="C801" i="11" s="1"/>
  <c r="H801" i="11" l="1"/>
  <c r="J801" i="11" l="1"/>
  <c r="G801" i="11"/>
  <c r="I801" i="11" s="1"/>
  <c r="C802" i="11" s="1"/>
  <c r="H802" i="11" l="1"/>
  <c r="G802" i="11" l="1"/>
  <c r="I802" i="11" s="1"/>
  <c r="C803" i="11" s="1"/>
  <c r="J802" i="11"/>
  <c r="H803" i="11" l="1"/>
  <c r="G803" i="11" l="1"/>
  <c r="I803" i="11" s="1"/>
  <c r="C804" i="11" s="1"/>
  <c r="J803" i="11"/>
  <c r="H804" i="11" l="1"/>
  <c r="J804" i="11" l="1"/>
  <c r="G804" i="11"/>
  <c r="I804" i="11" s="1"/>
  <c r="C805" i="11" s="1"/>
  <c r="H805" i="11" l="1"/>
  <c r="J805" i="11" l="1"/>
  <c r="G805" i="11"/>
  <c r="I805" i="11" s="1"/>
  <c r="C806" i="11" s="1"/>
  <c r="H806" i="11" l="1"/>
  <c r="J806" i="11" l="1"/>
  <c r="G806" i="11"/>
  <c r="I806" i="11" s="1"/>
  <c r="C807" i="11" s="1"/>
  <c r="H807" i="11" l="1"/>
  <c r="J807" i="11" l="1"/>
  <c r="G807" i="11"/>
  <c r="I807" i="11" s="1"/>
  <c r="C808" i="11" s="1"/>
  <c r="H808" i="11" l="1"/>
  <c r="J808" i="11" l="1"/>
  <c r="G808" i="11"/>
  <c r="I808" i="11" s="1"/>
  <c r="C809" i="11" s="1"/>
  <c r="H809" i="11" l="1"/>
  <c r="J809" i="11" l="1"/>
  <c r="G809" i="11"/>
  <c r="I809" i="11" s="1"/>
  <c r="C810" i="11" s="1"/>
  <c r="H810" i="11" l="1"/>
  <c r="G810" i="11" l="1"/>
  <c r="I810" i="11" s="1"/>
  <c r="C811" i="11" s="1"/>
  <c r="J810" i="11"/>
  <c r="H811" i="11" l="1"/>
  <c r="G811" i="11" l="1"/>
  <c r="I811" i="11" s="1"/>
  <c r="C812" i="11" s="1"/>
  <c r="J811" i="11"/>
  <c r="H812" i="11" l="1"/>
  <c r="J812" i="11" l="1"/>
  <c r="G812" i="11"/>
  <c r="I812" i="11" s="1"/>
  <c r="C813" i="11" s="1"/>
  <c r="H813" i="11" l="1"/>
  <c r="J813" i="11" l="1"/>
  <c r="G813" i="11"/>
  <c r="I813" i="11" s="1"/>
  <c r="C814" i="11" s="1"/>
  <c r="H814" i="11" l="1"/>
  <c r="G814" i="11" l="1"/>
  <c r="I814" i="11" s="1"/>
  <c r="C815" i="11" s="1"/>
  <c r="J814" i="11"/>
  <c r="H815" i="11" l="1"/>
  <c r="J815" i="11" l="1"/>
  <c r="G815" i="11"/>
  <c r="I815" i="11" s="1"/>
  <c r="C816" i="11" s="1"/>
  <c r="H816" i="11" l="1"/>
  <c r="J816" i="11" l="1"/>
  <c r="G816" i="11"/>
  <c r="I816" i="11" s="1"/>
  <c r="C817" i="11" s="1"/>
  <c r="H817" i="11" l="1"/>
  <c r="J817" i="11" l="1"/>
  <c r="G817" i="11"/>
  <c r="I817" i="11" s="1"/>
  <c r="C818" i="11" s="1"/>
  <c r="H818" i="11" l="1"/>
  <c r="G818" i="11" l="1"/>
  <c r="I818" i="11" s="1"/>
  <c r="C819" i="11" s="1"/>
  <c r="J818" i="11"/>
  <c r="H819" i="11" l="1"/>
  <c r="G819" i="11" l="1"/>
  <c r="I819" i="11" s="1"/>
  <c r="C820" i="11" s="1"/>
  <c r="J819" i="11"/>
  <c r="H820" i="11" l="1"/>
  <c r="J820" i="11" l="1"/>
  <c r="G820" i="11"/>
  <c r="I820" i="11" s="1"/>
  <c r="C821" i="11" s="1"/>
  <c r="H821" i="11" l="1"/>
  <c r="J821" i="11" l="1"/>
  <c r="G821" i="11"/>
  <c r="I821" i="11" s="1"/>
  <c r="C822" i="11" s="1"/>
  <c r="H822" i="11" l="1"/>
  <c r="G822" i="11" l="1"/>
  <c r="I822" i="11" s="1"/>
  <c r="C823" i="11" s="1"/>
  <c r="J822" i="11"/>
  <c r="H823" i="11" l="1"/>
  <c r="G823" i="11" l="1"/>
  <c r="I823" i="11" s="1"/>
  <c r="C824" i="11" s="1"/>
  <c r="J823" i="11"/>
  <c r="H824" i="11" l="1"/>
  <c r="J824" i="11" l="1"/>
  <c r="G824" i="11"/>
  <c r="I824" i="11" s="1"/>
  <c r="C825" i="11" s="1"/>
  <c r="H825" i="11" l="1"/>
  <c r="J825" i="11" l="1"/>
  <c r="G825" i="11"/>
  <c r="I825" i="11" s="1"/>
  <c r="C826" i="11" s="1"/>
  <c r="H826" i="11" l="1"/>
  <c r="G826" i="11" l="1"/>
  <c r="I826" i="11" s="1"/>
  <c r="C827" i="11" s="1"/>
  <c r="J826" i="11"/>
  <c r="H827" i="11" l="1"/>
  <c r="G827" i="11" l="1"/>
  <c r="I827" i="11" s="1"/>
  <c r="C828" i="11" s="1"/>
  <c r="J827" i="11"/>
  <c r="H828" i="11" l="1"/>
  <c r="J828" i="11" l="1"/>
  <c r="G828" i="11"/>
  <c r="I828" i="11" s="1"/>
  <c r="C829" i="11" s="1"/>
  <c r="H829" i="11" l="1"/>
  <c r="J829" i="11" l="1"/>
  <c r="G829" i="11"/>
  <c r="I829" i="11" s="1"/>
  <c r="C830" i="11" s="1"/>
  <c r="H830" i="11" l="1"/>
  <c r="G830" i="11" l="1"/>
  <c r="I830" i="11" s="1"/>
  <c r="C831" i="11" s="1"/>
  <c r="J830" i="11"/>
  <c r="H831" i="11" l="1"/>
  <c r="G831" i="11" l="1"/>
  <c r="I831" i="11" s="1"/>
  <c r="C832" i="11" s="1"/>
  <c r="J831" i="11"/>
  <c r="H832" i="11" l="1"/>
  <c r="J832" i="11" l="1"/>
  <c r="G832" i="11"/>
  <c r="I832" i="11" s="1"/>
  <c r="C833" i="11" s="1"/>
  <c r="H833" i="11" l="1"/>
  <c r="J833" i="11" l="1"/>
  <c r="G833" i="11"/>
  <c r="I833" i="11" s="1"/>
  <c r="C834" i="11" s="1"/>
  <c r="H834" i="11" l="1"/>
  <c r="G834" i="11" l="1"/>
  <c r="I834" i="11" s="1"/>
  <c r="C835" i="11" s="1"/>
  <c r="J834" i="11"/>
  <c r="H835" i="11" l="1"/>
  <c r="J835" i="11" l="1"/>
  <c r="G835" i="11"/>
  <c r="I835" i="11" s="1"/>
  <c r="C836" i="11" s="1"/>
  <c r="H836" i="11" l="1"/>
  <c r="J836" i="11" l="1"/>
  <c r="G836" i="11"/>
  <c r="I836" i="11" s="1"/>
  <c r="C837" i="11" s="1"/>
  <c r="H837" i="11" l="1"/>
  <c r="J837" i="11" l="1"/>
  <c r="G837" i="11"/>
  <c r="I837" i="11" s="1"/>
  <c r="C838" i="11" s="1"/>
  <c r="H838" i="11" l="1"/>
  <c r="G838" i="11" l="1"/>
  <c r="I838" i="11" s="1"/>
  <c r="C839" i="11" s="1"/>
  <c r="J838" i="11"/>
  <c r="H839" i="11" l="1"/>
  <c r="G839" i="11" l="1"/>
  <c r="I839" i="11" s="1"/>
  <c r="C840" i="11" s="1"/>
  <c r="J839" i="11"/>
  <c r="H840" i="11" l="1"/>
  <c r="J840" i="11" l="1"/>
  <c r="G840" i="11"/>
  <c r="I840" i="11" s="1"/>
  <c r="C841" i="11" s="1"/>
  <c r="H841" i="11" l="1"/>
  <c r="J841" i="11" l="1"/>
  <c r="G841" i="11"/>
  <c r="I841" i="11" s="1"/>
  <c r="C842" i="11" s="1"/>
  <c r="H842" i="11" l="1"/>
  <c r="G842" i="11" l="1"/>
  <c r="I842" i="11" s="1"/>
  <c r="C843" i="11" s="1"/>
  <c r="J842" i="11"/>
  <c r="H843" i="11" l="1"/>
  <c r="G843" i="11" l="1"/>
  <c r="I843" i="11" s="1"/>
  <c r="C844" i="11" s="1"/>
  <c r="J843" i="11"/>
  <c r="H844" i="11" l="1"/>
  <c r="J844" i="11" l="1"/>
  <c r="G844" i="11"/>
  <c r="I844" i="11" s="1"/>
  <c r="C845" i="11" s="1"/>
  <c r="H845" i="11" l="1"/>
  <c r="J845" i="11" l="1"/>
  <c r="G845" i="11"/>
  <c r="I845" i="11" s="1"/>
  <c r="C846" i="11" s="1"/>
  <c r="H846" i="11" l="1"/>
  <c r="G846" i="11" l="1"/>
  <c r="I846" i="11" s="1"/>
  <c r="C847" i="11" s="1"/>
  <c r="J846" i="11"/>
  <c r="H847" i="11" l="1"/>
  <c r="G847" i="11" l="1"/>
  <c r="I847" i="11" s="1"/>
  <c r="C848" i="11" s="1"/>
  <c r="J847" i="11"/>
  <c r="H848" i="11" l="1"/>
  <c r="J848" i="11" l="1"/>
  <c r="G848" i="11"/>
  <c r="I848" i="11" s="1"/>
  <c r="C849" i="11" s="1"/>
  <c r="H849" i="11" l="1"/>
  <c r="J849" i="11" l="1"/>
  <c r="G849" i="11"/>
  <c r="I849" i="11" s="1"/>
  <c r="C850" i="11" s="1"/>
  <c r="H850" i="11" l="1"/>
  <c r="G850" i="11" l="1"/>
  <c r="I850" i="11" s="1"/>
  <c r="C851" i="11" s="1"/>
  <c r="J850" i="11"/>
  <c r="H851" i="11" l="1"/>
  <c r="G851" i="11" l="1"/>
  <c r="I851" i="11" s="1"/>
  <c r="C852" i="11" s="1"/>
  <c r="J851" i="11"/>
  <c r="H852" i="11" l="1"/>
  <c r="J852" i="11" l="1"/>
  <c r="G852" i="11"/>
  <c r="I852" i="11" s="1"/>
  <c r="C853" i="11" s="1"/>
  <c r="H853" i="11" l="1"/>
  <c r="J853" i="11" l="1"/>
  <c r="G853" i="11"/>
  <c r="I853" i="11" s="1"/>
  <c r="C854" i="11" s="1"/>
  <c r="H854" i="11" l="1"/>
  <c r="G854" i="11" l="1"/>
  <c r="I854" i="11" s="1"/>
  <c r="C855" i="11" s="1"/>
  <c r="J854" i="11"/>
  <c r="H855" i="11" l="1"/>
  <c r="J855" i="11" l="1"/>
  <c r="G855" i="11"/>
  <c r="I855" i="11" s="1"/>
  <c r="C856" i="11" s="1"/>
  <c r="H856" i="11" l="1"/>
  <c r="J856" i="11" l="1"/>
  <c r="G856" i="11"/>
  <c r="I856" i="11" s="1"/>
  <c r="C857" i="11" s="1"/>
  <c r="H857" i="11" l="1"/>
  <c r="J857" i="11" l="1"/>
  <c r="G857" i="11"/>
  <c r="I857" i="11" s="1"/>
  <c r="C858" i="11" s="1"/>
  <c r="H858" i="11" l="1"/>
  <c r="G858" i="11" l="1"/>
  <c r="I858" i="11" s="1"/>
  <c r="C859" i="11" s="1"/>
  <c r="J858" i="11"/>
  <c r="H859" i="11" l="1"/>
  <c r="J859" i="11" l="1"/>
  <c r="G859" i="11"/>
  <c r="I859" i="11" s="1"/>
  <c r="C860" i="11" s="1"/>
  <c r="H860" i="11" l="1"/>
  <c r="J860" i="11" l="1"/>
  <c r="G860" i="11"/>
  <c r="I860" i="11" s="1"/>
  <c r="C861" i="11" s="1"/>
  <c r="H861" i="11" l="1"/>
  <c r="J861" i="11" l="1"/>
  <c r="G861" i="11"/>
  <c r="I861" i="11" s="1"/>
  <c r="C862" i="11" s="1"/>
  <c r="H862" i="11" l="1"/>
  <c r="G862" i="11" l="1"/>
  <c r="I862" i="11" s="1"/>
  <c r="C863" i="11" s="1"/>
  <c r="J862" i="11"/>
  <c r="H863" i="11" l="1"/>
  <c r="G863" i="11" l="1"/>
  <c r="I863" i="11" s="1"/>
  <c r="C864" i="11" s="1"/>
  <c r="J863" i="11"/>
  <c r="H864" i="11" l="1"/>
  <c r="J864" i="11" l="1"/>
  <c r="G864" i="11"/>
  <c r="I864" i="11" s="1"/>
  <c r="C865" i="11" s="1"/>
  <c r="H865" i="11" l="1"/>
  <c r="J865" i="11" l="1"/>
  <c r="G865" i="11"/>
  <c r="I865" i="11" s="1"/>
  <c r="C866" i="11" s="1"/>
  <c r="H866" i="11" l="1"/>
  <c r="J866" i="11" l="1"/>
  <c r="G866" i="11"/>
  <c r="I866" i="11" s="1"/>
  <c r="C867" i="11" s="1"/>
  <c r="H867" i="11" l="1"/>
  <c r="J867" i="11" l="1"/>
  <c r="G867" i="11"/>
  <c r="I867" i="11" s="1"/>
  <c r="C868" i="11" s="1"/>
  <c r="H868" i="11" l="1"/>
  <c r="J868" i="11" l="1"/>
  <c r="G868" i="11"/>
  <c r="I868" i="11" s="1"/>
  <c r="C869" i="11" s="1"/>
  <c r="H869" i="11" l="1"/>
  <c r="J869" i="11" l="1"/>
  <c r="G869" i="11"/>
  <c r="I869" i="11" s="1"/>
  <c r="C870" i="11" s="1"/>
  <c r="H870" i="11" l="1"/>
  <c r="J870" i="11" l="1"/>
  <c r="G870" i="11"/>
  <c r="I870" i="11" s="1"/>
  <c r="C871" i="11" s="1"/>
  <c r="H871" i="11" l="1"/>
  <c r="J871" i="11" l="1"/>
  <c r="G871" i="11"/>
  <c r="I871" i="11" s="1"/>
  <c r="C872" i="11" s="1"/>
  <c r="H872" i="11" l="1"/>
  <c r="J872" i="11" l="1"/>
  <c r="G872" i="11"/>
  <c r="I872" i="11" s="1"/>
  <c r="C873" i="11" s="1"/>
  <c r="H873" i="11" l="1"/>
  <c r="J873" i="11" l="1"/>
  <c r="G873" i="11"/>
  <c r="I873" i="11" s="1"/>
  <c r="C874" i="11" s="1"/>
  <c r="H874" i="11" l="1"/>
  <c r="J874" i="11" l="1"/>
  <c r="G874" i="11"/>
  <c r="I874" i="11" s="1"/>
  <c r="C875" i="11" s="1"/>
  <c r="H875" i="11" l="1"/>
  <c r="J875" i="11" l="1"/>
  <c r="G875" i="11"/>
  <c r="I875" i="11" s="1"/>
  <c r="C876" i="11" s="1"/>
  <c r="H876" i="11" l="1"/>
  <c r="J876" i="11" l="1"/>
  <c r="G876" i="11"/>
  <c r="I876" i="11" s="1"/>
  <c r="C877" i="11" s="1"/>
  <c r="H877" i="11" l="1"/>
  <c r="J877" i="11" l="1"/>
  <c r="G877" i="11"/>
  <c r="I877" i="11" s="1"/>
  <c r="C878" i="11" s="1"/>
  <c r="H878" i="11" l="1"/>
  <c r="J878" i="11" l="1"/>
  <c r="G878" i="11"/>
  <c r="I878" i="11" s="1"/>
  <c r="C879" i="11" s="1"/>
  <c r="H879" i="11" l="1"/>
  <c r="J879" i="11" l="1"/>
  <c r="G879" i="11"/>
  <c r="I879" i="11" s="1"/>
  <c r="C880" i="11" s="1"/>
  <c r="H880" i="11" l="1"/>
  <c r="J880" i="11" l="1"/>
  <c r="G880" i="11"/>
  <c r="I880" i="11" s="1"/>
  <c r="C881" i="11" s="1"/>
  <c r="H881" i="11" l="1"/>
  <c r="J881" i="11" l="1"/>
  <c r="G881" i="11"/>
  <c r="I881" i="11" s="1"/>
  <c r="C882" i="11" s="1"/>
  <c r="H882" i="11" l="1"/>
  <c r="J882" i="11" l="1"/>
  <c r="G882" i="11"/>
  <c r="I882" i="11" s="1"/>
  <c r="C883" i="11" s="1"/>
  <c r="H883" i="11" l="1"/>
  <c r="J883" i="11" l="1"/>
  <c r="G883" i="11"/>
  <c r="I883" i="11" s="1"/>
  <c r="C884" i="11" s="1"/>
  <c r="H884" i="11" l="1"/>
  <c r="J884" i="11" l="1"/>
  <c r="G884" i="11"/>
  <c r="I884" i="11" s="1"/>
  <c r="C885" i="11" s="1"/>
  <c r="H885" i="11" l="1"/>
  <c r="J885" i="11" l="1"/>
  <c r="G885" i="11"/>
  <c r="I885" i="11" s="1"/>
  <c r="C886" i="11" s="1"/>
  <c r="H886" i="11" l="1"/>
  <c r="J886" i="11" l="1"/>
  <c r="G886" i="11"/>
  <c r="I886" i="11" s="1"/>
  <c r="C887" i="11" s="1"/>
  <c r="H887" i="11" l="1"/>
  <c r="J887" i="11" l="1"/>
  <c r="G887" i="11"/>
  <c r="I887" i="11" s="1"/>
  <c r="C888" i="11" s="1"/>
  <c r="H888" i="11" l="1"/>
  <c r="J888" i="11" l="1"/>
  <c r="G888" i="11"/>
  <c r="I888" i="11" s="1"/>
  <c r="C889" i="11" s="1"/>
  <c r="H889" i="11" l="1"/>
  <c r="J889" i="11" l="1"/>
  <c r="G889" i="11"/>
  <c r="I889" i="11" s="1"/>
  <c r="C890" i="11" s="1"/>
  <c r="H890" i="11" l="1"/>
  <c r="J890" i="11" l="1"/>
  <c r="G890" i="11"/>
  <c r="I890" i="11" s="1"/>
  <c r="C891" i="11" s="1"/>
  <c r="H891" i="11" l="1"/>
  <c r="J891" i="11" l="1"/>
  <c r="G891" i="11"/>
  <c r="I891" i="11" s="1"/>
  <c r="C892" i="11" s="1"/>
  <c r="H892" i="11" l="1"/>
  <c r="J892" i="11" l="1"/>
  <c r="G892" i="11"/>
  <c r="I892" i="11" s="1"/>
  <c r="C893" i="11" s="1"/>
  <c r="H893" i="11" l="1"/>
  <c r="J893" i="11" l="1"/>
  <c r="G893" i="11"/>
  <c r="I893" i="11" s="1"/>
  <c r="C894" i="11" s="1"/>
  <c r="H894" i="11" l="1"/>
  <c r="J894" i="11" l="1"/>
  <c r="G894" i="11"/>
  <c r="I894" i="11" s="1"/>
  <c r="C895" i="11" s="1"/>
  <c r="H895" i="11" l="1"/>
  <c r="J895" i="11" l="1"/>
  <c r="G895" i="11"/>
  <c r="I895" i="11" s="1"/>
  <c r="C896" i="11" s="1"/>
  <c r="H896" i="11" l="1"/>
  <c r="J896" i="11" l="1"/>
  <c r="G896" i="11"/>
  <c r="I896" i="11" s="1"/>
  <c r="C897" i="11" s="1"/>
  <c r="H897" i="11" l="1"/>
  <c r="J897" i="11" l="1"/>
  <c r="G897" i="11"/>
  <c r="I897" i="11" s="1"/>
  <c r="C898" i="11" s="1"/>
  <c r="H898" i="11" l="1"/>
  <c r="J898" i="11" l="1"/>
  <c r="G898" i="11"/>
  <c r="I898" i="11" s="1"/>
  <c r="C899" i="11" s="1"/>
  <c r="H899" i="11" l="1"/>
  <c r="J899" i="11" l="1"/>
  <c r="G899" i="11"/>
  <c r="I899" i="11" s="1"/>
  <c r="C900" i="11" s="1"/>
  <c r="H900" i="11" l="1"/>
  <c r="J900" i="11" l="1"/>
  <c r="G900" i="11"/>
  <c r="I900" i="11" s="1"/>
  <c r="C901" i="11" s="1"/>
  <c r="H901" i="11" l="1"/>
  <c r="J901" i="11" l="1"/>
  <c r="G901" i="11"/>
  <c r="I901" i="11" s="1"/>
  <c r="C902" i="11" s="1"/>
  <c r="H902" i="11" l="1"/>
  <c r="J902" i="11" l="1"/>
  <c r="G902" i="11"/>
  <c r="I902" i="11" s="1"/>
  <c r="C903" i="11" s="1"/>
  <c r="H903" i="11" l="1"/>
  <c r="J903" i="11" l="1"/>
  <c r="G903" i="11"/>
  <c r="I903" i="11" s="1"/>
  <c r="C904" i="11" s="1"/>
  <c r="H904" i="11" l="1"/>
  <c r="J904" i="11" l="1"/>
  <c r="G904" i="11"/>
  <c r="I904" i="11" s="1"/>
  <c r="C905" i="11" s="1"/>
  <c r="H905" i="11" l="1"/>
  <c r="J905" i="11" l="1"/>
  <c r="G905" i="11"/>
  <c r="I905" i="11" s="1"/>
  <c r="C906" i="11" s="1"/>
  <c r="H906" i="11" l="1"/>
  <c r="J906" i="11" l="1"/>
  <c r="G906" i="11"/>
  <c r="I906" i="11" s="1"/>
  <c r="C907" i="11" s="1"/>
  <c r="H907" i="11" l="1"/>
  <c r="J907" i="11" l="1"/>
  <c r="G907" i="11"/>
  <c r="I907" i="11" s="1"/>
  <c r="C908" i="11" s="1"/>
  <c r="H908" i="11" l="1"/>
  <c r="J908" i="11" l="1"/>
  <c r="G908" i="11"/>
  <c r="I908" i="11" s="1"/>
  <c r="C909" i="11" s="1"/>
  <c r="H909" i="11" l="1"/>
  <c r="J909" i="11" l="1"/>
  <c r="G909" i="11"/>
  <c r="I909" i="11" s="1"/>
  <c r="C910" i="11" s="1"/>
  <c r="H910" i="11" l="1"/>
  <c r="J910" i="11" l="1"/>
  <c r="G910" i="11"/>
  <c r="I910" i="11" s="1"/>
  <c r="C911" i="11" s="1"/>
  <c r="H911" i="11" l="1"/>
  <c r="J911" i="11" l="1"/>
  <c r="G911" i="11"/>
  <c r="I911" i="11" s="1"/>
  <c r="C912" i="11" s="1"/>
  <c r="H912" i="11" l="1"/>
  <c r="J912" i="11" l="1"/>
  <c r="G912" i="11"/>
  <c r="I912" i="11" s="1"/>
  <c r="C913" i="11" s="1"/>
  <c r="H913" i="11" l="1"/>
  <c r="J913" i="11" l="1"/>
  <c r="G913" i="11"/>
  <c r="I913" i="11" s="1"/>
  <c r="C914" i="11" s="1"/>
  <c r="H914" i="11" l="1"/>
  <c r="J914" i="11" l="1"/>
  <c r="G914" i="11"/>
  <c r="I914" i="11" s="1"/>
  <c r="C915" i="11" s="1"/>
  <c r="H915" i="11" l="1"/>
  <c r="J915" i="11" l="1"/>
  <c r="G915" i="11"/>
  <c r="I915" i="11" s="1"/>
  <c r="C916" i="11" s="1"/>
  <c r="H916" i="11" l="1"/>
  <c r="J916" i="11" l="1"/>
  <c r="G916" i="11"/>
  <c r="I916" i="11" s="1"/>
  <c r="C917" i="11" s="1"/>
  <c r="H917" i="11" l="1"/>
  <c r="J917" i="11" l="1"/>
  <c r="G917" i="11"/>
  <c r="I917" i="11" s="1"/>
  <c r="C918" i="11" s="1"/>
  <c r="H918" i="11" l="1"/>
  <c r="J918" i="11" l="1"/>
  <c r="G918" i="11"/>
  <c r="I91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Becky Isom</author>
  </authors>
  <commentList>
    <comment ref="B4" authorId="0" shapeId="0" xr:uid="{00000000-0006-0000-1000-000001000000}">
      <text>
        <r>
          <rPr>
            <b/>
            <sz val="9"/>
            <color indexed="81"/>
            <rFont val="Tahoma"/>
            <charset val="1"/>
          </rPr>
          <t>&lt;[[DEVDeals] - [Budget Initial (Seq: 1)] SC Land Acquisition - Send]&gt;</t>
        </r>
      </text>
    </comment>
    <comment ref="B5" authorId="0" shapeId="0" xr:uid="{00000000-0006-0000-1000-000002000000}">
      <text>
        <r>
          <rPr>
            <b/>
            <sz val="9"/>
            <color indexed="81"/>
            <rFont val="Tahoma"/>
            <charset val="1"/>
          </rPr>
          <t>&lt;[[DEVDeals] - [Budget Initial (Seq: 1)] SC Acquisition - Send]&gt;</t>
        </r>
      </text>
    </comment>
    <comment ref="B6" authorId="0" shapeId="0" xr:uid="{00000000-0006-0000-1000-000003000000}">
      <text>
        <r>
          <rPr>
            <b/>
            <sz val="9"/>
            <color indexed="81"/>
            <rFont val="Tahoma"/>
            <charset val="1"/>
          </rPr>
          <t>&lt;[[DEVDeals] - [Budget Initial (Seq: 1)] HC Off Site Improvements - Send]&gt;</t>
        </r>
      </text>
    </comment>
    <comment ref="B7" authorId="0" shapeId="0" xr:uid="{00000000-0006-0000-1000-000004000000}">
      <text>
        <r>
          <rPr>
            <b/>
            <sz val="9"/>
            <color indexed="81"/>
            <rFont val="Tahoma"/>
            <charset val="1"/>
          </rPr>
          <t>&lt;[[DEVDeals] - [Budget Initial (Seq: 1)] HC Site Improvements - Send]&gt;</t>
        </r>
      </text>
    </comment>
    <comment ref="B8" authorId="0" shapeId="0" xr:uid="{00000000-0006-0000-1000-000005000000}">
      <text>
        <r>
          <rPr>
            <b/>
            <sz val="9"/>
            <color indexed="81"/>
            <rFont val="Tahoma"/>
            <charset val="1"/>
          </rPr>
          <t>&lt;[[DEVDeals] - [Budget Initial (Seq: 1)] HC Demolition - Send]&gt;</t>
        </r>
      </text>
    </comment>
    <comment ref="B9" authorId="0" shapeId="0" xr:uid="{00000000-0006-0000-1000-000006000000}">
      <text>
        <r>
          <rPr>
            <b/>
            <sz val="9"/>
            <color indexed="81"/>
            <rFont val="Tahoma"/>
            <charset val="1"/>
          </rPr>
          <t>&lt;[[DEVDeals] - [Budget Initial (Seq: 1)] HC Structures - Send]&gt;</t>
        </r>
      </text>
    </comment>
    <comment ref="B10" authorId="0" shapeId="0" xr:uid="{00000000-0006-0000-1000-000007000000}">
      <text>
        <r>
          <rPr>
            <b/>
            <sz val="9"/>
            <color indexed="81"/>
            <rFont val="Tahoma"/>
            <charset val="1"/>
          </rPr>
          <t>&lt;[[DEVDeals] - [Budget Initial (Seq: 1)] HC Paint Decorating - Send]&gt;</t>
        </r>
      </text>
    </comment>
    <comment ref="B11" authorId="0" shapeId="0" xr:uid="{00000000-0006-0000-1000-000008000000}">
      <text>
        <r>
          <rPr>
            <b/>
            <sz val="9"/>
            <color indexed="81"/>
            <rFont val="Tahoma"/>
            <charset val="1"/>
          </rPr>
          <t>&lt;[[DEVDeals] - [Budget Initial (Seq: 1)] HC Bonds - Send]&gt;</t>
        </r>
      </text>
    </comment>
    <comment ref="B12" authorId="0" shapeId="0" xr:uid="{00000000-0006-0000-1000-000009000000}">
      <text>
        <r>
          <rPr>
            <b/>
            <sz val="9"/>
            <color indexed="81"/>
            <rFont val="Tahoma"/>
            <charset val="1"/>
          </rPr>
          <t>&lt;[[DEVDeals] - [Budget Initial (Seq: 1)] HC - Contingency - Send]&gt;</t>
        </r>
      </text>
    </comment>
    <comment ref="B13" authorId="0" shapeId="0" xr:uid="{00000000-0006-0000-1000-00000A000000}">
      <text>
        <r>
          <rPr>
            <b/>
            <sz val="9"/>
            <color indexed="81"/>
            <rFont val="Tahoma"/>
            <charset val="1"/>
          </rPr>
          <t>&lt;[[DEVDeals] - [Budget Initial (Seq: 1)] HC General Req - Send]&gt;</t>
        </r>
      </text>
    </comment>
    <comment ref="B14" authorId="0" shapeId="0" xr:uid="{00000000-0006-0000-1000-00000B000000}">
      <text>
        <r>
          <rPr>
            <b/>
            <sz val="9"/>
            <color indexed="81"/>
            <rFont val="Tahoma"/>
            <charset val="1"/>
          </rPr>
          <t>&lt;[[DEVDeals] - [Budget Initial (Seq: 1)] HC Overhead - Send]&gt;</t>
        </r>
      </text>
    </comment>
    <comment ref="B15" authorId="0" shapeId="0" xr:uid="{00000000-0006-0000-1000-00000C000000}">
      <text>
        <r>
          <rPr>
            <b/>
            <sz val="9"/>
            <color indexed="81"/>
            <rFont val="Tahoma"/>
            <charset val="1"/>
          </rPr>
          <t>&lt;[[DEVDeals] - [Budget Initial (Seq: 1)] HC Profit - Send]&gt;</t>
        </r>
      </text>
    </comment>
    <comment ref="B16" authorId="0" shapeId="0" xr:uid="{00000000-0006-0000-1000-00000D000000}">
      <text>
        <r>
          <rPr>
            <b/>
            <sz val="9"/>
            <color indexed="81"/>
            <rFont val="Tahoma"/>
            <charset val="1"/>
          </rPr>
          <t>&lt;[[DEVDeals] - [Budget Initial (Seq: 1)] HC Other1 - Send]&gt;</t>
        </r>
      </text>
    </comment>
    <comment ref="D16" authorId="0" shapeId="0" xr:uid="{00000000-0006-0000-1000-00000E000000}">
      <text>
        <r>
          <rPr>
            <b/>
            <sz val="9"/>
            <color indexed="81"/>
            <rFont val="Tahoma"/>
            <family val="2"/>
          </rPr>
          <t>&lt;[[DEVDeals] - [Budget Initial (Seq: 1)] HC Other1 Comments - Send]&gt;</t>
        </r>
      </text>
    </comment>
    <comment ref="B18" authorId="0" shapeId="0" xr:uid="{00000000-0006-0000-1000-00000F000000}">
      <text>
        <r>
          <rPr>
            <b/>
            <sz val="9"/>
            <color indexed="81"/>
            <rFont val="Tahoma"/>
            <charset val="1"/>
          </rPr>
          <t>&lt;[[DEVDeals] - [Budget Initial (Seq: 1)] SC Building Permits - Send]&gt;</t>
        </r>
      </text>
    </comment>
    <comment ref="B19" authorId="0" shapeId="0" xr:uid="{00000000-0006-0000-1000-000010000000}">
      <text>
        <r>
          <rPr>
            <b/>
            <sz val="9"/>
            <color indexed="81"/>
            <rFont val="Tahoma"/>
            <charset val="1"/>
          </rPr>
          <t>&lt;[[DEVDeals] - [Budget Initial (Seq: 1)] SC Tap Fees - Send]&gt;</t>
        </r>
      </text>
    </comment>
    <comment ref="B20" authorId="0" shapeId="0" xr:uid="{00000000-0006-0000-1000-000011000000}">
      <text>
        <r>
          <rPr>
            <b/>
            <sz val="9"/>
            <color indexed="81"/>
            <rFont val="Tahoma"/>
            <charset val="1"/>
          </rPr>
          <t>&lt;[[DEVDeals] - [Budget Initial (Seq: 1)] SC Market Study - Send]&gt;</t>
        </r>
      </text>
    </comment>
    <comment ref="B21" authorId="0" shapeId="0" xr:uid="{00000000-0006-0000-1000-000012000000}">
      <text>
        <r>
          <rPr>
            <b/>
            <sz val="9"/>
            <color indexed="81"/>
            <rFont val="Tahoma"/>
            <charset val="1"/>
          </rPr>
          <t>&lt;[[DEVDeals] - [Budget Initial (Seq: 1)] SC Environmental - Send]&gt;</t>
        </r>
      </text>
    </comment>
    <comment ref="B22" authorId="0" shapeId="0" xr:uid="{00000000-0006-0000-1000-000013000000}">
      <text>
        <r>
          <rPr>
            <b/>
            <sz val="9"/>
            <color indexed="81"/>
            <rFont val="Tahoma"/>
            <charset val="1"/>
          </rPr>
          <t>&lt;[[DEVDeals] - [Budget Initial (Seq: 1)] SC Survey - Send]&gt;</t>
        </r>
      </text>
    </comment>
    <comment ref="B23" authorId="0" shapeId="0" xr:uid="{00000000-0006-0000-1000-000014000000}">
      <text>
        <r>
          <rPr>
            <b/>
            <sz val="9"/>
            <color indexed="81"/>
            <rFont val="Tahoma"/>
            <charset val="1"/>
          </rPr>
          <t>&lt;[[DEVDeals] - [Budget Initial (Seq: 1)] SC Property Reports - Send]&gt;</t>
        </r>
      </text>
    </comment>
    <comment ref="B24" authorId="0" shapeId="0" xr:uid="{00000000-0006-0000-1000-000015000000}">
      <text>
        <r>
          <rPr>
            <b/>
            <sz val="9"/>
            <color indexed="81"/>
            <rFont val="Tahoma"/>
            <charset val="1"/>
          </rPr>
          <t>&lt;[[DEVDeals] - [Budget Initial (Seq: 1)] SC Mrkt Gen Lease Up - Send]&gt;</t>
        </r>
      </text>
    </comment>
    <comment ref="B25" authorId="0" shapeId="0" xr:uid="{00000000-0006-0000-1000-000016000000}">
      <text>
        <r>
          <rPr>
            <b/>
            <sz val="9"/>
            <color indexed="81"/>
            <rFont val="Tahoma"/>
            <charset val="1"/>
          </rPr>
          <t>&lt;[[DEVDeals] - [Budget Initial (Seq: 1)] SC Insurance - Send]&gt;</t>
        </r>
      </text>
    </comment>
    <comment ref="B26" authorId="0" shapeId="0" xr:uid="{00000000-0006-0000-1000-000017000000}">
      <text>
        <r>
          <rPr>
            <b/>
            <sz val="9"/>
            <color indexed="81"/>
            <rFont val="Tahoma"/>
            <charset val="1"/>
          </rPr>
          <t>&lt;[[DEVDeals] - [Budget Initial (Seq: 1)] SC HFA Processing Fee - Send]&gt;</t>
        </r>
      </text>
    </comment>
    <comment ref="B27" authorId="0" shapeId="0" xr:uid="{00000000-0006-0000-1000-000018000000}">
      <text>
        <r>
          <rPr>
            <b/>
            <sz val="9"/>
            <color indexed="81"/>
            <rFont val="Tahoma"/>
            <charset val="1"/>
          </rPr>
          <t>&lt;[[DEVDeals] - [Budget Initial (Seq: 1)] SC Construction Management - Send]&gt;</t>
        </r>
      </text>
    </comment>
    <comment ref="B28" authorId="0" shapeId="0" xr:uid="{00000000-0006-0000-1000-000019000000}">
      <text>
        <r>
          <rPr>
            <b/>
            <sz val="9"/>
            <color indexed="81"/>
            <rFont val="Tahoma"/>
            <charset val="1"/>
          </rPr>
          <t>&lt;[[DEVDeals] - [Budget Initial (Seq: 1)] SC Other2 - Send]&gt;</t>
        </r>
      </text>
    </comment>
    <comment ref="D28" authorId="0" shapeId="0" xr:uid="{00000000-0006-0000-1000-00001A000000}">
      <text>
        <r>
          <rPr>
            <b/>
            <sz val="9"/>
            <color indexed="81"/>
            <rFont val="Tahoma"/>
          </rPr>
          <t>&lt;[[DEVDeals] - [Budget Initial (Seq: 1)] SC Other2 Comments - Send]&gt;</t>
        </r>
      </text>
    </comment>
    <comment ref="B29" authorId="0" shapeId="0" xr:uid="{00000000-0006-0000-1000-00001B000000}">
      <text>
        <r>
          <rPr>
            <b/>
            <sz val="9"/>
            <color indexed="81"/>
            <rFont val="Tahoma"/>
            <charset val="1"/>
          </rPr>
          <t>&lt;[[DEVDeals] - [Budget Initial (Seq: 1)] SC Design Architect - Send]&gt;</t>
        </r>
      </text>
    </comment>
    <comment ref="B30" authorId="0" shapeId="0" xr:uid="{00000000-0006-0000-1000-00001C000000}">
      <text>
        <r>
          <rPr>
            <b/>
            <sz val="9"/>
            <color indexed="81"/>
            <rFont val="Tahoma"/>
            <charset val="1"/>
          </rPr>
          <t>&lt;[[DEVDeals] - [Budget Initial (Seq: 1)] SC Design Engineering - Send]&gt;</t>
        </r>
      </text>
    </comment>
    <comment ref="B31" authorId="0" shapeId="0" xr:uid="{00000000-0006-0000-1000-00001D000000}">
      <text>
        <r>
          <rPr>
            <b/>
            <sz val="9"/>
            <color indexed="81"/>
            <rFont val="Tahoma"/>
            <charset val="1"/>
          </rPr>
          <t>&lt;[[DEVDeals] - [Budget Initial (Seq: 1)] SC Legal - Send]&gt;</t>
        </r>
      </text>
    </comment>
    <comment ref="B32" authorId="0" shapeId="0" xr:uid="{00000000-0006-0000-1000-00001E000000}">
      <text>
        <r>
          <rPr>
            <b/>
            <sz val="9"/>
            <color indexed="81"/>
            <rFont val="Tahoma"/>
            <charset val="1"/>
          </rPr>
          <t>&lt;[[DEVDeals] - [Budget Initial (Seq: 1)] SC Certification - Send]&gt;</t>
        </r>
      </text>
    </comment>
    <comment ref="B33" authorId="0" shapeId="0" xr:uid="{00000000-0006-0000-1000-00001F000000}">
      <text>
        <r>
          <rPr>
            <b/>
            <sz val="9"/>
            <color indexed="81"/>
            <rFont val="Tahoma"/>
            <charset val="1"/>
          </rPr>
          <t>&lt;[[DEVDeals] - [Budget Initial (Seq: 1)] SC Appraisal - Send]&gt;</t>
        </r>
      </text>
    </comment>
    <comment ref="B34" authorId="0" shapeId="0" xr:uid="{00000000-0006-0000-1000-000020000000}">
      <text>
        <r>
          <rPr>
            <b/>
            <sz val="9"/>
            <color indexed="81"/>
            <rFont val="Tahoma"/>
            <charset val="1"/>
          </rPr>
          <t>&lt;[[DEVDeals] - [Budget Initial (Seq: 1)] SC Other1 - Send]&gt;</t>
        </r>
      </text>
    </comment>
    <comment ref="D34" authorId="0" shapeId="0" xr:uid="{00000000-0006-0000-1000-000021000000}">
      <text>
        <r>
          <rPr>
            <b/>
            <sz val="9"/>
            <color indexed="81"/>
            <rFont val="Tahoma"/>
          </rPr>
          <t>&lt;[[DEVDeals] - [Budget Initial (Seq: 1)] SC Other1 Comments - Send]&gt;</t>
        </r>
      </text>
    </comment>
    <comment ref="B35" authorId="0" shapeId="0" xr:uid="{00000000-0006-0000-1000-000022000000}">
      <text>
        <r>
          <rPr>
            <b/>
            <sz val="9"/>
            <color indexed="81"/>
            <rFont val="Tahoma"/>
            <charset val="1"/>
          </rPr>
          <t>&lt;[[DEVDeals] - [Budget Initial (Seq: 1)] SC Consultants - Send]&gt;</t>
        </r>
      </text>
    </comment>
    <comment ref="B36" authorId="0" shapeId="0" xr:uid="{00000000-0006-0000-1000-000023000000}">
      <text>
        <r>
          <rPr>
            <b/>
            <sz val="9"/>
            <color indexed="81"/>
            <rFont val="Tahoma"/>
            <charset val="1"/>
          </rPr>
          <t>&lt;[[DEVDeals] - [Budget Initial (Seq: 1)] SC Letter Of Credit - Send]&gt;</t>
        </r>
      </text>
    </comment>
    <comment ref="B37" authorId="0" shapeId="0" xr:uid="{00000000-0006-0000-1000-000024000000}">
      <text>
        <r>
          <rPr>
            <b/>
            <sz val="9"/>
            <color indexed="81"/>
            <rFont val="Tahoma"/>
            <charset val="1"/>
          </rPr>
          <t>&lt;[[DEVDeals] - [Budget Initial (Seq: 1)] SC Predevelopment - Send]&gt;</t>
        </r>
      </text>
    </comment>
    <comment ref="B38" authorId="0" shapeId="0" xr:uid="{00000000-0006-0000-1000-000025000000}">
      <text>
        <r>
          <rPr>
            <b/>
            <sz val="9"/>
            <color indexed="81"/>
            <rFont val="Tahoma"/>
            <charset val="1"/>
          </rPr>
          <t>&lt;[[DEVDeals] - [Budget Initial (Seq: 1)] SC Mortgage Banker - Send]&gt;</t>
        </r>
      </text>
    </comment>
    <comment ref="B39" authorId="0" shapeId="0" xr:uid="{00000000-0006-0000-1000-000026000000}">
      <text>
        <r>
          <rPr>
            <b/>
            <sz val="9"/>
            <color indexed="81"/>
            <rFont val="Tahoma"/>
            <charset val="1"/>
          </rPr>
          <t>&lt;[[DEVDeals] - [Budget Initial (Seq: 1)] SC Tax Credit Fee - Send]&gt;</t>
        </r>
      </text>
    </comment>
    <comment ref="B40" authorId="0" shapeId="0" xr:uid="{00000000-0006-0000-1000-000027000000}">
      <text>
        <r>
          <rPr>
            <b/>
            <sz val="9"/>
            <color indexed="81"/>
            <rFont val="Tahoma"/>
            <charset val="1"/>
          </rPr>
          <t>&lt;[[DEVDeals] - [Budget Initial (Seq: 1)] SC Proffers - Send]&gt;</t>
        </r>
      </text>
    </comment>
    <comment ref="B41" authorId="0" shapeId="0" xr:uid="{00000000-0006-0000-1000-000028000000}">
      <text>
        <r>
          <rPr>
            <b/>
            <sz val="9"/>
            <color indexed="81"/>
            <rFont val="Tahoma"/>
            <charset val="1"/>
          </rPr>
          <t>&lt;[[DEVDeals] - [Budget Initial (Seq: 1)] SC Other4 - Send]&gt;</t>
        </r>
      </text>
    </comment>
    <comment ref="D41" authorId="0" shapeId="0" xr:uid="{00000000-0006-0000-1000-000029000000}">
      <text>
        <r>
          <rPr>
            <b/>
            <sz val="9"/>
            <color indexed="81"/>
            <rFont val="Tahoma"/>
          </rPr>
          <t>&lt;[[DEVDeals] - [Budget Initial (Seq: 1)] SC Other4 Comments - Send]&gt;</t>
        </r>
      </text>
    </comment>
    <comment ref="B42" authorId="0" shapeId="0" xr:uid="{00000000-0006-0000-1000-00002A000000}">
      <text>
        <r>
          <rPr>
            <b/>
            <sz val="9"/>
            <color indexed="81"/>
            <rFont val="Tahoma"/>
            <charset val="1"/>
          </rPr>
          <t>&lt;[[DEVDeals] - [Budget Initial (Seq: 1)] SC HFA Finance Fee - Send]&gt;</t>
        </r>
      </text>
    </comment>
    <comment ref="B43" authorId="0" shapeId="0" xr:uid="{00000000-0006-0000-1000-00002B000000}">
      <text>
        <r>
          <rPr>
            <b/>
            <sz val="9"/>
            <color indexed="81"/>
            <rFont val="Tahoma"/>
            <charset val="1"/>
          </rPr>
          <t>&lt;[[DEVDeals] - [Budget Initial (Seq: 1)] SC Other3 - Send]&gt;</t>
        </r>
      </text>
    </comment>
    <comment ref="D43" authorId="0" shapeId="0" xr:uid="{00000000-0006-0000-1000-00002C000000}">
      <text>
        <r>
          <rPr>
            <b/>
            <sz val="9"/>
            <color indexed="81"/>
            <rFont val="Tahoma"/>
          </rPr>
          <t>&lt;[[DEVDeals] - [Budget Initial (Seq: 1)] SC Other3 Comments - Send]&gt;</t>
        </r>
      </text>
    </comment>
    <comment ref="B44" authorId="0" shapeId="0" xr:uid="{00000000-0006-0000-1000-00002D000000}">
      <text>
        <r>
          <rPr>
            <b/>
            <sz val="9"/>
            <color indexed="81"/>
            <rFont val="Tahoma"/>
            <charset val="1"/>
          </rPr>
          <t>&lt;[[DEVDeals] - [Budget Initial (Seq: 1)] SC Construction Interest - Send]&gt;</t>
        </r>
      </text>
    </comment>
    <comment ref="B45" authorId="0" shapeId="0" xr:uid="{00000000-0006-0000-1000-00002E000000}">
      <text>
        <r>
          <rPr>
            <b/>
            <sz val="9"/>
            <color indexed="81"/>
            <rFont val="Tahoma"/>
            <charset val="1"/>
          </rPr>
          <t>&lt;[[DEVDeals] - [Budget Initial (Seq: 1)] SC Contingency - Send]&gt;</t>
        </r>
      </text>
    </comment>
    <comment ref="B46" authorId="0" shapeId="0" xr:uid="{00000000-0006-0000-1000-00002F000000}">
      <text>
        <r>
          <rPr>
            <b/>
            <sz val="9"/>
            <color indexed="81"/>
            <rFont val="Tahoma"/>
            <charset val="1"/>
          </rPr>
          <t>&lt;[[DEVDeals] - [Budget Initial (Seq: 1)] SC Monitoring Lease Up Res - Send]&gt;</t>
        </r>
      </text>
    </comment>
    <comment ref="B47" authorId="0" shapeId="0" xr:uid="{00000000-0006-0000-1000-000030000000}">
      <text>
        <r>
          <rPr>
            <b/>
            <sz val="9"/>
            <color indexed="81"/>
            <rFont val="Tahoma"/>
            <charset val="1"/>
          </rPr>
          <t>&lt;[[DEVDeals] - [Budget Initial (Seq: 1)] SC Tenant Relocation - Send]&gt;</t>
        </r>
      </text>
    </comment>
    <comment ref="B48" authorId="0" shapeId="0" xr:uid="{00000000-0006-0000-1000-000031000000}">
      <text>
        <r>
          <rPr>
            <b/>
            <sz val="9"/>
            <color indexed="81"/>
            <rFont val="Tahoma"/>
            <charset val="1"/>
          </rPr>
          <t>&lt;[[DEVDeals] - [Budget Initial (Seq: 1)] SC Reserves - Send]&gt;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dzitzelberger</author>
  </authors>
  <commentList>
    <comment ref="E12" authorId="0" shapeId="0" xr:uid="{00000000-0006-0000-1300-000001000000}">
      <text>
        <r>
          <rPr>
            <b/>
            <sz val="8"/>
            <color indexed="81"/>
            <rFont val="Tahoma"/>
            <family val="2"/>
          </rPr>
          <t>10-15 Year Life</t>
        </r>
        <r>
          <rPr>
            <sz val="8"/>
            <color indexed="81"/>
            <rFont val="Tahoma"/>
            <family val="2"/>
          </rPr>
          <t xml:space="preserve">
</t>
        </r>
      </text>
    </comment>
    <comment ref="E14" authorId="0" shapeId="0" xr:uid="{00000000-0006-0000-1300-000002000000}">
      <text>
        <r>
          <rPr>
            <b/>
            <sz val="8"/>
            <color indexed="81"/>
            <rFont val="Tahoma"/>
            <family val="2"/>
          </rPr>
          <t>10-15 Year Life</t>
        </r>
        <r>
          <rPr>
            <sz val="8"/>
            <color indexed="81"/>
            <rFont val="Tahoma"/>
            <family val="2"/>
          </rPr>
          <t xml:space="preserve">
</t>
        </r>
      </text>
    </comment>
    <comment ref="E16" authorId="0" shapeId="0" xr:uid="{00000000-0006-0000-1300-000003000000}">
      <text>
        <r>
          <rPr>
            <b/>
            <sz val="8"/>
            <color indexed="81"/>
            <rFont val="Tahoma"/>
            <family val="2"/>
          </rPr>
          <t>10-15 Year Life</t>
        </r>
        <r>
          <rPr>
            <sz val="8"/>
            <color indexed="81"/>
            <rFont val="Tahoma"/>
            <family val="2"/>
          </rPr>
          <t xml:space="preserve">
</t>
        </r>
      </text>
    </comment>
    <comment ref="E18" authorId="0" shapeId="0" xr:uid="{00000000-0006-0000-1300-000004000000}">
      <text>
        <r>
          <rPr>
            <b/>
            <sz val="8"/>
            <color indexed="81"/>
            <rFont val="Tahoma"/>
            <family val="2"/>
          </rPr>
          <t>5-12 Year Life</t>
        </r>
        <r>
          <rPr>
            <sz val="8"/>
            <color indexed="81"/>
            <rFont val="Tahoma"/>
            <family val="2"/>
          </rPr>
          <t xml:space="preserve">
</t>
        </r>
      </text>
    </comment>
    <comment ref="E20" authorId="0" shapeId="0" xr:uid="{00000000-0006-0000-1300-000005000000}">
      <text>
        <r>
          <rPr>
            <b/>
            <sz val="8"/>
            <color indexed="81"/>
            <rFont val="Tahoma"/>
            <family val="2"/>
          </rPr>
          <t>5-12 Year Life</t>
        </r>
        <r>
          <rPr>
            <sz val="8"/>
            <color indexed="81"/>
            <rFont val="Tahoma"/>
            <family val="2"/>
          </rPr>
          <t xml:space="preserve">
</t>
        </r>
      </text>
    </comment>
    <comment ref="E22" authorId="0" shapeId="0" xr:uid="{00000000-0006-0000-1300-000006000000}">
      <text>
        <r>
          <rPr>
            <b/>
            <sz val="8"/>
            <color indexed="81"/>
            <rFont val="Tahoma"/>
            <family val="2"/>
          </rPr>
          <t>8-15 Year Life</t>
        </r>
        <r>
          <rPr>
            <sz val="8"/>
            <color indexed="81"/>
            <rFont val="Tahoma"/>
            <family val="2"/>
          </rPr>
          <t xml:space="preserve">
</t>
        </r>
      </text>
    </comment>
    <comment ref="E24" authorId="0" shapeId="0" xr:uid="{00000000-0006-0000-1300-000007000000}">
      <text>
        <r>
          <rPr>
            <b/>
            <sz val="8"/>
            <color indexed="81"/>
            <rFont val="Tahoma"/>
            <family val="2"/>
          </rPr>
          <t>15-20 Year Life</t>
        </r>
        <r>
          <rPr>
            <sz val="8"/>
            <color indexed="81"/>
            <rFont val="Tahoma"/>
            <family val="2"/>
          </rPr>
          <t xml:space="preserve">
</t>
        </r>
      </text>
    </comment>
    <comment ref="E26" authorId="0" shapeId="0" xr:uid="{00000000-0006-0000-1300-000008000000}">
      <text>
        <r>
          <rPr>
            <b/>
            <sz val="8"/>
            <color indexed="81"/>
            <rFont val="Tahoma"/>
            <family val="2"/>
          </rPr>
          <t>10-20 Year Life</t>
        </r>
      </text>
    </comment>
    <comment ref="E28" authorId="0" shapeId="0" xr:uid="{00000000-0006-0000-1300-000009000000}">
      <text>
        <r>
          <rPr>
            <b/>
            <sz val="8"/>
            <color indexed="81"/>
            <rFont val="Tahoma"/>
            <family val="2"/>
          </rPr>
          <t>7-15 Year Life</t>
        </r>
        <r>
          <rPr>
            <sz val="8"/>
            <color indexed="81"/>
            <rFont val="Tahoma"/>
            <family val="2"/>
          </rPr>
          <t xml:space="preserve">
</t>
        </r>
      </text>
    </comment>
    <comment ref="E31" authorId="0" shapeId="0" xr:uid="{00000000-0006-0000-1300-00000A000000}">
      <text>
        <r>
          <rPr>
            <b/>
            <sz val="8"/>
            <color indexed="81"/>
            <rFont val="Tahoma"/>
            <family val="2"/>
          </rPr>
          <t>5-10 Year Life</t>
        </r>
        <r>
          <rPr>
            <sz val="8"/>
            <color indexed="81"/>
            <rFont val="Tahoma"/>
            <family val="2"/>
          </rPr>
          <t xml:space="preserve">
</t>
        </r>
      </text>
    </comment>
    <comment ref="E33" authorId="0" shapeId="0" xr:uid="{00000000-0006-0000-1300-00000B000000}">
      <text>
        <r>
          <rPr>
            <b/>
            <sz val="8"/>
            <color indexed="81"/>
            <rFont val="Tahoma"/>
            <family val="2"/>
          </rPr>
          <t>10-15 Year Life</t>
        </r>
        <r>
          <rPr>
            <sz val="8"/>
            <color indexed="81"/>
            <rFont val="Tahoma"/>
            <family val="2"/>
          </rPr>
          <t xml:space="preserve">
</t>
        </r>
      </text>
    </comment>
    <comment ref="E36" authorId="0" shapeId="0" xr:uid="{00000000-0006-0000-1300-00000C000000}">
      <text>
        <r>
          <rPr>
            <b/>
            <sz val="8"/>
            <color indexed="81"/>
            <rFont val="Tahoma"/>
            <family val="2"/>
          </rPr>
          <t>18-30 Year Life</t>
        </r>
        <r>
          <rPr>
            <sz val="8"/>
            <color indexed="81"/>
            <rFont val="Tahoma"/>
            <family val="2"/>
          </rPr>
          <t xml:space="preserve">
</t>
        </r>
      </text>
    </comment>
    <comment ref="E38" authorId="0" shapeId="0" xr:uid="{00000000-0006-0000-1300-00000D000000}">
      <text>
        <r>
          <rPr>
            <b/>
            <sz val="8"/>
            <color indexed="81"/>
            <rFont val="Tahoma"/>
            <family val="2"/>
          </rPr>
          <t>15-20 Year Life</t>
        </r>
        <r>
          <rPr>
            <sz val="8"/>
            <color indexed="81"/>
            <rFont val="Tahoma"/>
            <family val="2"/>
          </rPr>
          <t xml:space="preserve">
</t>
        </r>
      </text>
    </comment>
    <comment ref="E40" authorId="0" shapeId="0" xr:uid="{00000000-0006-0000-1300-00000E000000}">
      <text>
        <r>
          <rPr>
            <b/>
            <sz val="8"/>
            <color indexed="81"/>
            <rFont val="Tahoma"/>
            <family val="2"/>
          </rPr>
          <t>10-15 Year Life</t>
        </r>
        <r>
          <rPr>
            <sz val="8"/>
            <color indexed="81"/>
            <rFont val="Tahoma"/>
            <family val="2"/>
          </rPr>
          <t xml:space="preserve">
</t>
        </r>
      </text>
    </comment>
    <comment ref="E42" authorId="0" shapeId="0" xr:uid="{00000000-0006-0000-1300-00000F000000}">
      <text>
        <r>
          <rPr>
            <b/>
            <sz val="8"/>
            <color indexed="81"/>
            <rFont val="Tahoma"/>
            <family val="2"/>
          </rPr>
          <t>18-30 Year Life</t>
        </r>
        <r>
          <rPr>
            <sz val="8"/>
            <color indexed="81"/>
            <rFont val="Tahoma"/>
            <family val="2"/>
          </rPr>
          <t xml:space="preserve">
</t>
        </r>
      </text>
    </comment>
    <comment ref="E45" authorId="0" shapeId="0" xr:uid="{00000000-0006-0000-1300-000010000000}">
      <text>
        <r>
          <rPr>
            <b/>
            <sz val="8"/>
            <color indexed="81"/>
            <rFont val="Tahoma"/>
            <family val="2"/>
          </rPr>
          <t>15-20 Year Life</t>
        </r>
        <r>
          <rPr>
            <sz val="8"/>
            <color indexed="81"/>
            <rFont val="Tahoma"/>
            <family val="2"/>
          </rPr>
          <t xml:space="preserve">
</t>
        </r>
      </text>
    </comment>
    <comment ref="E47" authorId="0" shapeId="0" xr:uid="{00000000-0006-0000-1300-000011000000}">
      <text>
        <r>
          <rPr>
            <b/>
            <sz val="8"/>
            <color indexed="81"/>
            <rFont val="Tahoma"/>
            <family val="2"/>
          </rPr>
          <t>18-25 Year Life</t>
        </r>
        <r>
          <rPr>
            <sz val="8"/>
            <color indexed="81"/>
            <rFont val="Tahoma"/>
            <family val="2"/>
          </rPr>
          <t xml:space="preserve">
</t>
        </r>
      </text>
    </comment>
    <comment ref="E49" authorId="0" shapeId="0" xr:uid="{00000000-0006-0000-1300-000012000000}">
      <text>
        <r>
          <rPr>
            <b/>
            <sz val="8"/>
            <color indexed="81"/>
            <rFont val="Tahoma"/>
            <family val="2"/>
          </rPr>
          <t>15-20 Year Life</t>
        </r>
        <r>
          <rPr>
            <sz val="8"/>
            <color indexed="81"/>
            <rFont val="Tahoma"/>
            <family val="2"/>
          </rPr>
          <t xml:space="preserve">
</t>
        </r>
      </text>
    </comment>
    <comment ref="E51" authorId="0" shapeId="0" xr:uid="{00000000-0006-0000-1300-000013000000}">
      <text>
        <r>
          <rPr>
            <b/>
            <sz val="8"/>
            <color indexed="81"/>
            <rFont val="Tahoma"/>
            <family val="2"/>
          </rPr>
          <t>15-20 Year Life</t>
        </r>
        <r>
          <rPr>
            <sz val="8"/>
            <color indexed="81"/>
            <rFont val="Tahoma"/>
            <family val="2"/>
          </rPr>
          <t xml:space="preserve">
</t>
        </r>
      </text>
    </comment>
    <comment ref="E53" authorId="0" shapeId="0" xr:uid="{00000000-0006-0000-1300-000014000000}">
      <text>
        <r>
          <rPr>
            <b/>
            <sz val="8"/>
            <color indexed="81"/>
            <rFont val="Tahoma"/>
            <family val="2"/>
          </rPr>
          <t>15-25 Year Life</t>
        </r>
        <r>
          <rPr>
            <sz val="8"/>
            <color indexed="81"/>
            <rFont val="Tahoma"/>
            <family val="2"/>
          </rPr>
          <t xml:space="preserve">
</t>
        </r>
      </text>
    </comment>
    <comment ref="E55" authorId="0" shapeId="0" xr:uid="{00000000-0006-0000-1300-000015000000}">
      <text>
        <r>
          <rPr>
            <b/>
            <sz val="8"/>
            <color indexed="81"/>
            <rFont val="Tahoma"/>
            <family val="2"/>
          </rPr>
          <t>40-50 Year Life</t>
        </r>
        <r>
          <rPr>
            <sz val="8"/>
            <color indexed="81"/>
            <rFont val="Tahoma"/>
            <family val="2"/>
          </rPr>
          <t xml:space="preserve">
</t>
        </r>
      </text>
    </comment>
    <comment ref="E58" authorId="0" shapeId="0" xr:uid="{00000000-0006-0000-1300-000016000000}">
      <text>
        <r>
          <rPr>
            <b/>
            <sz val="8"/>
            <color indexed="81"/>
            <rFont val="Tahoma"/>
            <family val="2"/>
          </rPr>
          <t>8-10 Year Life</t>
        </r>
        <r>
          <rPr>
            <sz val="8"/>
            <color indexed="81"/>
            <rFont val="Tahoma"/>
            <family val="2"/>
          </rPr>
          <t xml:space="preserve">
</t>
        </r>
      </text>
    </comment>
    <comment ref="E60" authorId="0" shapeId="0" xr:uid="{00000000-0006-0000-1300-000017000000}">
      <text>
        <r>
          <rPr>
            <b/>
            <sz val="8"/>
            <color indexed="81"/>
            <rFont val="Tahoma"/>
            <family val="2"/>
          </rPr>
          <t>25-40 Year Life</t>
        </r>
        <r>
          <rPr>
            <sz val="8"/>
            <color indexed="81"/>
            <rFont val="Tahoma"/>
            <family val="2"/>
          </rPr>
          <t xml:space="preserve">
</t>
        </r>
      </text>
    </comment>
    <comment ref="E62" authorId="0" shapeId="0" xr:uid="{00000000-0006-0000-1300-000018000000}">
      <text>
        <r>
          <rPr>
            <b/>
            <sz val="8"/>
            <color indexed="81"/>
            <rFont val="Tahoma"/>
            <family val="2"/>
          </rPr>
          <t>20-30 Year Life</t>
        </r>
        <r>
          <rPr>
            <sz val="8"/>
            <color indexed="81"/>
            <rFont val="Tahoma"/>
            <family val="2"/>
          </rPr>
          <t xml:space="preserve">
</t>
        </r>
      </text>
    </comment>
    <comment ref="E64" authorId="0" shapeId="0" xr:uid="{00000000-0006-0000-1300-000019000000}">
      <text>
        <r>
          <rPr>
            <b/>
            <sz val="8"/>
            <color indexed="81"/>
            <rFont val="Tahoma"/>
            <family val="2"/>
          </rPr>
          <t>15-25 Year Life</t>
        </r>
        <r>
          <rPr>
            <sz val="8"/>
            <color indexed="81"/>
            <rFont val="Tahoma"/>
            <family val="2"/>
          </rPr>
          <t xml:space="preserve">
</t>
        </r>
      </text>
    </comment>
    <comment ref="E66" authorId="0" shapeId="0" xr:uid="{00000000-0006-0000-1300-00001A000000}">
      <text>
        <r>
          <rPr>
            <b/>
            <sz val="8"/>
            <color indexed="81"/>
            <rFont val="Tahoma"/>
            <family val="2"/>
          </rPr>
          <t>5-30 Year Life</t>
        </r>
        <r>
          <rPr>
            <sz val="8"/>
            <color indexed="81"/>
            <rFont val="Tahoma"/>
            <family val="2"/>
          </rPr>
          <t xml:space="preserve">
</t>
        </r>
      </text>
    </comment>
    <comment ref="E68" authorId="0" shapeId="0" xr:uid="{00000000-0006-0000-1300-00001B000000}">
      <text>
        <r>
          <rPr>
            <b/>
            <sz val="8"/>
            <color indexed="81"/>
            <rFont val="Tahoma"/>
            <family val="2"/>
          </rPr>
          <t>15-20 Year Life</t>
        </r>
        <r>
          <rPr>
            <sz val="8"/>
            <color indexed="81"/>
            <rFont val="Tahoma"/>
            <family val="2"/>
          </rPr>
          <t xml:space="preserve">
</t>
        </r>
      </text>
    </comment>
    <comment ref="E71" authorId="0" shapeId="0" xr:uid="{00000000-0006-0000-1300-00001C000000}">
      <text>
        <r>
          <rPr>
            <b/>
            <sz val="8"/>
            <color indexed="81"/>
            <rFont val="Tahoma"/>
            <family val="2"/>
          </rPr>
          <t>40-50 Year Life</t>
        </r>
        <r>
          <rPr>
            <sz val="8"/>
            <color indexed="81"/>
            <rFont val="Tahoma"/>
            <family val="2"/>
          </rPr>
          <t xml:space="preserve">
</t>
        </r>
      </text>
    </comment>
    <comment ref="E73" authorId="0" shapeId="0" xr:uid="{00000000-0006-0000-1300-00001D000000}">
      <text>
        <r>
          <rPr>
            <b/>
            <sz val="8"/>
            <color indexed="81"/>
            <rFont val="Tahoma"/>
            <family val="2"/>
          </rPr>
          <t>3-5 Year Life</t>
        </r>
        <r>
          <rPr>
            <sz val="8"/>
            <color indexed="81"/>
            <rFont val="Tahoma"/>
            <family val="2"/>
          </rPr>
          <t xml:space="preserve">
</t>
        </r>
      </text>
    </comment>
    <comment ref="E76" authorId="0" shapeId="0" xr:uid="{00000000-0006-0000-1300-00001E000000}">
      <text>
        <r>
          <rPr>
            <b/>
            <sz val="8"/>
            <color indexed="81"/>
            <rFont val="Tahoma"/>
            <family val="2"/>
          </rPr>
          <t>40-50 Year Life</t>
        </r>
        <r>
          <rPr>
            <sz val="8"/>
            <color indexed="81"/>
            <rFont val="Tahoma"/>
            <family val="2"/>
          </rPr>
          <t xml:space="preserve">
</t>
        </r>
      </text>
    </comment>
    <comment ref="E78" authorId="0" shapeId="0" xr:uid="{00000000-0006-0000-1300-00001F000000}">
      <text>
        <r>
          <rPr>
            <b/>
            <sz val="8"/>
            <color indexed="81"/>
            <rFont val="Tahoma"/>
            <family val="2"/>
          </rPr>
          <t>30-50 Year Life</t>
        </r>
        <r>
          <rPr>
            <sz val="8"/>
            <color indexed="81"/>
            <rFont val="Tahoma"/>
            <family val="2"/>
          </rPr>
          <t xml:space="preserve">
</t>
        </r>
      </text>
    </comment>
    <comment ref="E80" authorId="0" shapeId="0" xr:uid="{00000000-0006-0000-1300-000020000000}">
      <text>
        <r>
          <rPr>
            <b/>
            <sz val="8"/>
            <color indexed="81"/>
            <rFont val="Tahoma"/>
            <family val="2"/>
          </rPr>
          <t>40-50 Year Life</t>
        </r>
        <r>
          <rPr>
            <sz val="8"/>
            <color indexed="81"/>
            <rFont val="Tahoma"/>
            <family val="2"/>
          </rPr>
          <t xml:space="preserve">
</t>
        </r>
      </text>
    </comment>
    <comment ref="E82" authorId="0" shapeId="0" xr:uid="{00000000-0006-0000-1300-000021000000}">
      <text>
        <r>
          <rPr>
            <b/>
            <sz val="8"/>
            <color indexed="81"/>
            <rFont val="Tahoma"/>
            <family val="2"/>
          </rPr>
          <t>40-50 Year Life</t>
        </r>
        <r>
          <rPr>
            <sz val="8"/>
            <color indexed="81"/>
            <rFont val="Tahoma"/>
            <family val="2"/>
          </rPr>
          <t xml:space="preserve">
</t>
        </r>
      </text>
    </comment>
    <comment ref="E85" authorId="0" shapeId="0" xr:uid="{00000000-0006-0000-1300-000022000000}">
      <text>
        <r>
          <rPr>
            <b/>
            <sz val="8"/>
            <color indexed="81"/>
            <rFont val="Tahoma"/>
            <family val="2"/>
          </rPr>
          <t>15-30 Year Life</t>
        </r>
        <r>
          <rPr>
            <sz val="8"/>
            <color indexed="81"/>
            <rFont val="Tahoma"/>
            <family val="2"/>
          </rPr>
          <t xml:space="preserve">
</t>
        </r>
      </text>
    </comment>
    <comment ref="E87" authorId="0" shapeId="0" xr:uid="{00000000-0006-0000-1300-000023000000}">
      <text>
        <r>
          <rPr>
            <b/>
            <sz val="8"/>
            <color indexed="81"/>
            <rFont val="Tahoma"/>
            <family val="2"/>
          </rPr>
          <t>15-20 Year Life</t>
        </r>
        <r>
          <rPr>
            <sz val="8"/>
            <color indexed="81"/>
            <rFont val="Tahoma"/>
            <family val="2"/>
          </rPr>
          <t xml:space="preserve">
</t>
        </r>
      </text>
    </comment>
    <comment ref="E89" authorId="0" shapeId="0" xr:uid="{00000000-0006-0000-1300-000024000000}">
      <text>
        <r>
          <rPr>
            <b/>
            <sz val="8"/>
            <color indexed="81"/>
            <rFont val="Tahoma"/>
            <family val="2"/>
          </rPr>
          <t>15-20 Year Life</t>
        </r>
        <r>
          <rPr>
            <sz val="8"/>
            <color indexed="81"/>
            <rFont val="Tahoma"/>
            <family val="2"/>
          </rPr>
          <t xml:space="preserve">
</t>
        </r>
      </text>
    </comment>
    <comment ref="E92" authorId="0" shapeId="0" xr:uid="{00000000-0006-0000-1300-000025000000}">
      <text>
        <r>
          <rPr>
            <b/>
            <sz val="8"/>
            <color indexed="81"/>
            <rFont val="Tahoma"/>
            <family val="2"/>
          </rPr>
          <t>5-20 Year Life</t>
        </r>
        <r>
          <rPr>
            <sz val="8"/>
            <color indexed="81"/>
            <rFont val="Tahoma"/>
            <family val="2"/>
          </rPr>
          <t xml:space="preserve">
</t>
        </r>
      </text>
    </comment>
    <comment ref="E94" authorId="0" shapeId="0" xr:uid="{00000000-0006-0000-1300-000026000000}">
      <text>
        <r>
          <rPr>
            <b/>
            <sz val="8"/>
            <color indexed="81"/>
            <rFont val="Tahoma"/>
            <family val="2"/>
          </rPr>
          <t>5-20 Year Life</t>
        </r>
        <r>
          <rPr>
            <sz val="8"/>
            <color indexed="81"/>
            <rFont val="Tahoma"/>
            <family val="2"/>
          </rPr>
          <t xml:space="preserve">
</t>
        </r>
      </text>
    </comment>
    <comment ref="E97" authorId="0" shapeId="0" xr:uid="{00000000-0006-0000-1300-000027000000}">
      <text>
        <r>
          <rPr>
            <b/>
            <sz val="8"/>
            <color indexed="81"/>
            <rFont val="Tahoma"/>
            <family val="2"/>
          </rPr>
          <t>8-18 Year Life</t>
        </r>
        <r>
          <rPr>
            <sz val="8"/>
            <color indexed="81"/>
            <rFont val="Tahoma"/>
            <family val="2"/>
          </rPr>
          <t xml:space="preserve">
</t>
        </r>
      </text>
    </comment>
    <comment ref="E99" authorId="0" shapeId="0" xr:uid="{00000000-0006-0000-1300-000028000000}">
      <text>
        <r>
          <rPr>
            <b/>
            <sz val="8"/>
            <color indexed="81"/>
            <rFont val="Tahoma"/>
            <family val="2"/>
          </rPr>
          <t>12-17 Year Life</t>
        </r>
        <r>
          <rPr>
            <sz val="8"/>
            <color indexed="81"/>
            <rFont val="Tahoma"/>
            <family val="2"/>
          </rPr>
          <t xml:space="preserve">
</t>
        </r>
      </text>
    </comment>
    <comment ref="E101" authorId="0" shapeId="0" xr:uid="{00000000-0006-0000-1300-000029000000}">
      <text>
        <r>
          <rPr>
            <b/>
            <sz val="8"/>
            <color indexed="81"/>
            <rFont val="Tahoma"/>
            <family val="2"/>
          </rPr>
          <t>15-20 Year Life</t>
        </r>
        <r>
          <rPr>
            <sz val="8"/>
            <color indexed="81"/>
            <rFont val="Tahoma"/>
            <family val="2"/>
          </rPr>
          <t xml:space="preserve">
</t>
        </r>
      </text>
    </comment>
    <comment ref="E108" authorId="0" shapeId="0" xr:uid="{00000000-0006-0000-1300-00002A000000}">
      <text>
        <r>
          <rPr>
            <b/>
            <sz val="8"/>
            <color indexed="81"/>
            <rFont val="Tahoma"/>
            <family val="2"/>
          </rPr>
          <t>15-30 Year Life</t>
        </r>
        <r>
          <rPr>
            <sz val="8"/>
            <color indexed="81"/>
            <rFont val="Tahoma"/>
            <family val="2"/>
          </rPr>
          <t xml:space="preserve">
</t>
        </r>
      </text>
    </comment>
    <comment ref="E110" authorId="0" shapeId="0" xr:uid="{00000000-0006-0000-1300-00002B000000}">
      <text>
        <r>
          <rPr>
            <b/>
            <sz val="8"/>
            <color indexed="81"/>
            <rFont val="Tahoma"/>
            <family val="2"/>
          </rPr>
          <t>5-10 Year Life</t>
        </r>
        <r>
          <rPr>
            <sz val="8"/>
            <color indexed="81"/>
            <rFont val="Tahoma"/>
            <family val="2"/>
          </rPr>
          <t xml:space="preserve">
</t>
        </r>
      </text>
    </comment>
    <comment ref="E112" authorId="0" shapeId="0" xr:uid="{00000000-0006-0000-1300-00002C000000}">
      <text>
        <r>
          <rPr>
            <b/>
            <sz val="8"/>
            <color indexed="81"/>
            <rFont val="Tahoma"/>
            <family val="2"/>
          </rPr>
          <t>15-25 Year Life</t>
        </r>
        <r>
          <rPr>
            <sz val="8"/>
            <color indexed="81"/>
            <rFont val="Tahoma"/>
            <family val="2"/>
          </rPr>
          <t xml:space="preserve">
</t>
        </r>
      </text>
    </comment>
    <comment ref="E114" authorId="0" shapeId="0" xr:uid="{00000000-0006-0000-1300-00002D000000}">
      <text>
        <r>
          <rPr>
            <b/>
            <sz val="8"/>
            <color indexed="81"/>
            <rFont val="Tahoma"/>
            <family val="2"/>
          </rPr>
          <t>15-30 Year Life</t>
        </r>
        <r>
          <rPr>
            <sz val="8"/>
            <color indexed="81"/>
            <rFont val="Tahoma"/>
            <family val="2"/>
          </rPr>
          <t xml:space="preserve">
</t>
        </r>
      </text>
    </comment>
    <comment ref="E116" authorId="0" shapeId="0" xr:uid="{00000000-0006-0000-1300-00002E000000}">
      <text>
        <r>
          <rPr>
            <b/>
            <sz val="8"/>
            <color indexed="81"/>
            <rFont val="Tahoma"/>
            <family val="2"/>
          </rPr>
          <t>15-25 Year Life</t>
        </r>
        <r>
          <rPr>
            <sz val="8"/>
            <color indexed="81"/>
            <rFont val="Tahoma"/>
            <family val="2"/>
          </rPr>
          <t xml:space="preserve">
</t>
        </r>
      </text>
    </comment>
    <comment ref="E118" authorId="0" shapeId="0" xr:uid="{00000000-0006-0000-1300-00002F000000}">
      <text>
        <r>
          <rPr>
            <b/>
            <sz val="8"/>
            <color indexed="81"/>
            <rFont val="Tahoma"/>
            <family val="2"/>
          </rPr>
          <t>30-50 Year Life</t>
        </r>
        <r>
          <rPr>
            <sz val="8"/>
            <color indexed="81"/>
            <rFont val="Tahoma"/>
            <family val="2"/>
          </rPr>
          <t xml:space="preserve">
</t>
        </r>
      </text>
    </comment>
    <comment ref="E120" authorId="0" shapeId="0" xr:uid="{00000000-0006-0000-1300-000030000000}">
      <text>
        <r>
          <rPr>
            <b/>
            <sz val="8"/>
            <color indexed="81"/>
            <rFont val="Tahoma"/>
            <family val="2"/>
          </rPr>
          <t>5-8 Year Life</t>
        </r>
        <r>
          <rPr>
            <sz val="8"/>
            <color indexed="81"/>
            <rFont val="Tahoma"/>
            <family val="2"/>
          </rPr>
          <t xml:space="preserve">
</t>
        </r>
      </text>
    </comment>
    <comment ref="E123" authorId="0" shapeId="0" xr:uid="{00000000-0006-0000-1300-000031000000}">
      <text>
        <r>
          <rPr>
            <b/>
            <sz val="8"/>
            <color indexed="81"/>
            <rFont val="Tahoma"/>
            <family val="2"/>
          </rPr>
          <t>15-20 Year Life</t>
        </r>
        <r>
          <rPr>
            <sz val="8"/>
            <color indexed="81"/>
            <rFont val="Tahoma"/>
            <family val="2"/>
          </rPr>
          <t xml:space="preserve">
</t>
        </r>
      </text>
    </comment>
    <comment ref="E125" authorId="0" shapeId="0" xr:uid="{00000000-0006-0000-1300-000032000000}">
      <text>
        <r>
          <rPr>
            <b/>
            <sz val="8"/>
            <color indexed="81"/>
            <rFont val="Tahoma"/>
            <family val="2"/>
          </rPr>
          <t>10-20 Year Life</t>
        </r>
        <r>
          <rPr>
            <sz val="8"/>
            <color indexed="81"/>
            <rFont val="Tahoma"/>
            <family val="2"/>
          </rPr>
          <t xml:space="preserve">
</t>
        </r>
      </text>
    </comment>
    <comment ref="E127" authorId="0" shapeId="0" xr:uid="{00000000-0006-0000-1300-000033000000}">
      <text>
        <r>
          <rPr>
            <b/>
            <sz val="8"/>
            <color indexed="81"/>
            <rFont val="Tahoma"/>
            <family val="2"/>
          </rPr>
          <t>10-20 Year Life</t>
        </r>
        <r>
          <rPr>
            <sz val="8"/>
            <color indexed="81"/>
            <rFont val="Tahoma"/>
            <family val="2"/>
          </rPr>
          <t xml:space="preserve">
</t>
        </r>
      </text>
    </comment>
    <comment ref="E129" authorId="0" shapeId="0" xr:uid="{00000000-0006-0000-1300-000034000000}">
      <text>
        <r>
          <rPr>
            <b/>
            <sz val="8"/>
            <color indexed="81"/>
            <rFont val="Tahoma"/>
            <family val="2"/>
          </rPr>
          <t>15-20 Year Life</t>
        </r>
        <r>
          <rPr>
            <sz val="8"/>
            <color indexed="81"/>
            <rFont val="Tahoma"/>
            <family val="2"/>
          </rPr>
          <t xml:space="preserve">
</t>
        </r>
      </text>
    </comment>
    <comment ref="E131" authorId="0" shapeId="0" xr:uid="{00000000-0006-0000-1300-000035000000}">
      <text>
        <r>
          <rPr>
            <b/>
            <sz val="8"/>
            <color indexed="81"/>
            <rFont val="Tahoma"/>
            <family val="2"/>
          </rPr>
          <t>10-15 Year Life</t>
        </r>
        <r>
          <rPr>
            <sz val="8"/>
            <color indexed="81"/>
            <rFont val="Tahoma"/>
            <family val="2"/>
          </rPr>
          <t xml:space="preserve">
</t>
        </r>
      </text>
    </comment>
    <comment ref="E144" authorId="0" shapeId="0" xr:uid="{00000000-0006-0000-1300-000036000000}">
      <text>
        <r>
          <rPr>
            <b/>
            <sz val="8"/>
            <color indexed="81"/>
            <rFont val="Tahoma"/>
            <family val="2"/>
          </rPr>
          <t>5-10 Year Life</t>
        </r>
        <r>
          <rPr>
            <sz val="8"/>
            <color indexed="81"/>
            <rFont val="Tahoma"/>
            <family val="2"/>
          </rPr>
          <t xml:space="preserve">
</t>
        </r>
      </text>
    </comment>
    <comment ref="E146" authorId="0" shapeId="0" xr:uid="{00000000-0006-0000-1300-000037000000}">
      <text>
        <r>
          <rPr>
            <b/>
            <sz val="8"/>
            <color indexed="81"/>
            <rFont val="Tahoma"/>
            <family val="2"/>
          </rPr>
          <t>5-20 Year Life</t>
        </r>
        <r>
          <rPr>
            <sz val="8"/>
            <color indexed="81"/>
            <rFont val="Tahoma"/>
            <family val="2"/>
          </rPr>
          <t xml:space="preserve">
</t>
        </r>
      </text>
    </comment>
    <comment ref="E148" authorId="0" shapeId="0" xr:uid="{00000000-0006-0000-1300-000038000000}">
      <text>
        <r>
          <rPr>
            <b/>
            <sz val="8"/>
            <color indexed="81"/>
            <rFont val="Tahoma"/>
            <family val="2"/>
          </rPr>
          <t>10-20 Year Life</t>
        </r>
        <r>
          <rPr>
            <sz val="8"/>
            <color indexed="81"/>
            <rFont val="Tahoma"/>
            <family val="2"/>
          </rPr>
          <t xml:space="preserve">
</t>
        </r>
      </text>
    </comment>
    <comment ref="E153" authorId="0" shapeId="0" xr:uid="{00000000-0006-0000-1300-000039000000}">
      <text>
        <r>
          <rPr>
            <b/>
            <sz val="8"/>
            <color indexed="81"/>
            <rFont val="Tahoma"/>
            <family val="2"/>
          </rPr>
          <t>15-20 Year Life</t>
        </r>
        <r>
          <rPr>
            <sz val="8"/>
            <color indexed="81"/>
            <rFont val="Tahoma"/>
            <family val="2"/>
          </rPr>
          <t xml:space="preserve">
</t>
        </r>
      </text>
    </comment>
    <comment ref="E155" authorId="0" shapeId="0" xr:uid="{00000000-0006-0000-1300-00003A000000}">
      <text>
        <r>
          <rPr>
            <b/>
            <sz val="8"/>
            <color indexed="81"/>
            <rFont val="Tahoma"/>
            <family val="2"/>
          </rPr>
          <t>5-10 Year Life</t>
        </r>
        <r>
          <rPr>
            <sz val="8"/>
            <color indexed="81"/>
            <rFont val="Tahoma"/>
            <family val="2"/>
          </rPr>
          <t xml:space="preserve">
</t>
        </r>
      </text>
    </comment>
    <comment ref="E157" authorId="0" shapeId="0" xr:uid="{00000000-0006-0000-1300-00003B000000}">
      <text>
        <r>
          <rPr>
            <b/>
            <sz val="8"/>
            <color indexed="81"/>
            <rFont val="Tahoma"/>
            <family val="2"/>
          </rPr>
          <t>20-25 Year Life</t>
        </r>
        <r>
          <rPr>
            <sz val="8"/>
            <color indexed="81"/>
            <rFont val="Tahoma"/>
            <family val="2"/>
          </rPr>
          <t xml:space="preserve">
</t>
        </r>
      </text>
    </comment>
  </commentList>
</comments>
</file>

<file path=xl/sharedStrings.xml><?xml version="1.0" encoding="utf-8"?>
<sst xmlns="http://schemas.openxmlformats.org/spreadsheetml/2006/main" count="3991" uniqueCount="1627">
  <si>
    <t xml:space="preserve">SOURCES OF FUNDING </t>
  </si>
  <si>
    <t>Project Name:</t>
  </si>
  <si>
    <t>Date:</t>
  </si>
  <si>
    <t>RESIDENTIAL</t>
  </si>
  <si>
    <t>COMMERCIAL</t>
  </si>
  <si>
    <t>Funding Source</t>
  </si>
  <si>
    <t>Anticipated or Firm Commitment Date</t>
  </si>
  <si>
    <t>Commercial</t>
  </si>
  <si>
    <t>Total OHCS Grants &amp; Equity</t>
  </si>
  <si>
    <t>Total NON-OHCS Grants</t>
  </si>
  <si>
    <t>Total NON-OHCS Loans</t>
  </si>
  <si>
    <t>Total Applicant Contribution</t>
  </si>
  <si>
    <t>Total Other Funds</t>
  </si>
  <si>
    <t>TOTAL FUND SOURCES</t>
  </si>
  <si>
    <t>(Note: Total Fund Sources must match "Total Project Cost" from Uses of Funding page.)</t>
  </si>
  <si>
    <t>Other OHCS non-equity sources:</t>
  </si>
  <si>
    <t>Oregon Affordable Housing Tax Credit (OAHTC)</t>
  </si>
  <si>
    <t>(loan amount)</t>
  </si>
  <si>
    <t>Construction bridge loan</t>
  </si>
  <si>
    <t>Predevelopment Loan</t>
  </si>
  <si>
    <r>
      <t>NON-OHCS GRANTS</t>
    </r>
    <r>
      <rPr>
        <sz val="10"/>
        <rFont val="Arial"/>
        <family val="2"/>
      </rPr>
      <t xml:space="preserve"> (list)</t>
    </r>
  </si>
  <si>
    <r>
      <t>APPLICANT  CONTRIBUTIONS</t>
    </r>
    <r>
      <rPr>
        <sz val="10"/>
        <rFont val="Arial"/>
        <family val="2"/>
      </rPr>
      <t xml:space="preserve"> (list additional as applicable)</t>
    </r>
  </si>
  <si>
    <r>
      <t>OTHER:</t>
    </r>
    <r>
      <rPr>
        <sz val="10"/>
        <rFont val="Arial"/>
        <family val="2"/>
      </rPr>
      <t xml:space="preserve">  (list additional as applicable)</t>
    </r>
  </si>
  <si>
    <t>(enter loan amount)</t>
  </si>
  <si>
    <t>(loan amount from OAHTC worksheet)</t>
  </si>
  <si>
    <t>worksheet guidance</t>
  </si>
  <si>
    <t>to complete by applicant</t>
  </si>
  <si>
    <t>calculated in worksheet</t>
  </si>
  <si>
    <t>value imported from other worksheet</t>
  </si>
  <si>
    <t xml:space="preserve">cell colors indicate: </t>
  </si>
  <si>
    <t>white cells are fixed fields and can not be over-written</t>
  </si>
  <si>
    <t>Acq/Rehab</t>
  </si>
  <si>
    <t>Number of Units:</t>
  </si>
  <si>
    <t>Common Areas:</t>
  </si>
  <si>
    <t>Commercial/other</t>
  </si>
  <si>
    <t>Total Square Footage:</t>
  </si>
  <si>
    <t>Total</t>
  </si>
  <si>
    <t>Cost per Unit</t>
  </si>
  <si>
    <t>% Diff (B/A)</t>
  </si>
  <si>
    <t>Total Estimated Eligible Basis</t>
  </si>
  <si>
    <t>Acquisition Costs</t>
  </si>
  <si>
    <t xml:space="preserve">      Land</t>
  </si>
  <si>
    <t xml:space="preserve">      Improvements</t>
  </si>
  <si>
    <t>Liens and Other Taxes</t>
  </si>
  <si>
    <t>Closing/Recording</t>
  </si>
  <si>
    <t>Extension Fees</t>
  </si>
  <si>
    <t>Acquisition Costs Subtotal:</t>
  </si>
  <si>
    <t>Construction Costs</t>
  </si>
  <si>
    <t>Off-site Work</t>
  </si>
  <si>
    <t>On-site Work</t>
  </si>
  <si>
    <t>Hazardous Materials Abatement</t>
  </si>
  <si>
    <t>Demolition</t>
  </si>
  <si>
    <t>Residential Building</t>
  </si>
  <si>
    <t>Commercial Space/Building</t>
  </si>
  <si>
    <t xml:space="preserve">Common Use Facilities                 </t>
  </si>
  <si>
    <t>FF&amp;E (Common Area Furnishings)</t>
  </si>
  <si>
    <t>Internet Wiring &amp; Equipment</t>
  </si>
  <si>
    <t>Landscaping</t>
  </si>
  <si>
    <t>Elevator</t>
  </si>
  <si>
    <t>Laundry Facilities</t>
  </si>
  <si>
    <t>Storage/Garages</t>
  </si>
  <si>
    <t>Builder's Risk Insurance</t>
  </si>
  <si>
    <t>Performance Bond</t>
  </si>
  <si>
    <t>Contingency</t>
  </si>
  <si>
    <t>General Conditions</t>
  </si>
  <si>
    <t>Contractor Overhead</t>
  </si>
  <si>
    <t>Contractor Profit</t>
  </si>
  <si>
    <t>Other:</t>
  </si>
  <si>
    <t>Construction Costs Subtotal:</t>
  </si>
  <si>
    <t>Development Costs</t>
  </si>
  <si>
    <t>Land Use Approvals</t>
  </si>
  <si>
    <t>Building Permits/Fees</t>
  </si>
  <si>
    <t>System Development Charges</t>
  </si>
  <si>
    <t>Market Study</t>
  </si>
  <si>
    <t>Environmental Report</t>
  </si>
  <si>
    <t>Lead Based Paint Report</t>
  </si>
  <si>
    <t>Asbestos Report</t>
  </si>
  <si>
    <t>Soils Report (Geotechnical)</t>
  </si>
  <si>
    <t>Survey</t>
  </si>
  <si>
    <t>Marketing/Advertising</t>
  </si>
  <si>
    <t>Insurance</t>
  </si>
  <si>
    <t xml:space="preserve">OHCS Const. Inspection </t>
  </si>
  <si>
    <t>OHCS Constr. Analyst</t>
  </si>
  <si>
    <t>General Fees</t>
  </si>
  <si>
    <t>Architectural</t>
  </si>
  <si>
    <t>SPD Architectural Review Fee</t>
  </si>
  <si>
    <t>Engineering</t>
  </si>
  <si>
    <t>Legal/Accounting</t>
  </si>
  <si>
    <t>Cost Certification</t>
  </si>
  <si>
    <t>Appraisals</t>
  </si>
  <si>
    <t>Special Inspections/Testing</t>
  </si>
  <si>
    <t>Developer Fee</t>
  </si>
  <si>
    <t>Consultant Fee</t>
  </si>
  <si>
    <t>Construction Loan Costs/Fees</t>
  </si>
  <si>
    <t>Lender Inspection Fees</t>
  </si>
  <si>
    <t>Lender Title Insurance</t>
  </si>
  <si>
    <t>Lender Legal Fees</t>
  </si>
  <si>
    <t>Loan Fees</t>
  </si>
  <si>
    <t>Loan Closing Fees</t>
  </si>
  <si>
    <t>Property Taxes (Constr Period)</t>
  </si>
  <si>
    <t>Bridge Loan Fees</t>
  </si>
  <si>
    <t>Bridge Loan Legal</t>
  </si>
  <si>
    <t>Bridge Loan Trustee</t>
  </si>
  <si>
    <t>Bridge Loan Underwriting</t>
  </si>
  <si>
    <t>Permanent Loan Fees</t>
  </si>
  <si>
    <t xml:space="preserve">Perm. Loan Fee </t>
  </si>
  <si>
    <t>Perm. Loan Closing Fees</t>
  </si>
  <si>
    <t>Tax Credit Fees</t>
  </si>
  <si>
    <t>Tax Credit Fee</t>
  </si>
  <si>
    <t>Tax Credit Cost Certification</t>
  </si>
  <si>
    <t>Tax Credit Legal/Advisor Fee</t>
  </si>
  <si>
    <t>Bond Issuance Fees</t>
  </si>
  <si>
    <t>Bond Cost Certification</t>
  </si>
  <si>
    <t>Interest</t>
  </si>
  <si>
    <t>Construction Period</t>
  </si>
  <si>
    <t>Construction Bridge Loan</t>
  </si>
  <si>
    <t>Development Contingency</t>
  </si>
  <si>
    <t>Contingency Escrow Account (3%)</t>
  </si>
  <si>
    <t>Reserves/Cash Accounts</t>
  </si>
  <si>
    <t>Lease Up</t>
  </si>
  <si>
    <t>Operating Reserve</t>
  </si>
  <si>
    <t>Tenant Relocation</t>
  </si>
  <si>
    <t>Deposit to Replacement Reserves</t>
  </si>
  <si>
    <t>Development Costs Subtotal:</t>
  </si>
  <si>
    <t>TOTAL PROJECT COST</t>
  </si>
  <si>
    <t>Project Development Percentage</t>
  </si>
  <si>
    <t>OHCS policy; Development costs can be no more than 30% of total project costs.</t>
  </si>
  <si>
    <t>Construction Contingency</t>
  </si>
  <si>
    <t>OHCS policy; Construction contingency can be no more than 5% for NC, 10% for Rehab.</t>
  </si>
  <si>
    <t>Project Name</t>
  </si>
  <si>
    <t>Project Type</t>
  </si>
  <si>
    <t>New Construction</t>
  </si>
  <si>
    <t>Rehab</t>
  </si>
  <si>
    <t>Preservation</t>
  </si>
  <si>
    <t>20 / 50</t>
  </si>
  <si>
    <t>40 / 60</t>
  </si>
  <si>
    <t>Date</t>
  </si>
  <si>
    <t xml:space="preserve">Date: </t>
  </si>
  <si>
    <r>
      <t>COMMERCIAL</t>
    </r>
    <r>
      <rPr>
        <sz val="10"/>
        <rFont val="Arial"/>
        <family val="2"/>
      </rPr>
      <t xml:space="preserve"> </t>
    </r>
    <r>
      <rPr>
        <sz val="8"/>
        <rFont val="Arial"/>
        <family val="2"/>
      </rPr>
      <t>(where applicable)</t>
    </r>
    <r>
      <rPr>
        <sz val="10"/>
        <rFont val="Arial"/>
        <family val="2"/>
      </rPr>
      <t xml:space="preserve"> </t>
    </r>
  </si>
  <si>
    <t>Total Costs</t>
  </si>
  <si>
    <t xml:space="preserve">COSTS: </t>
  </si>
  <si>
    <t>n/a</t>
  </si>
  <si>
    <t xml:space="preserve">Other (list below): </t>
  </si>
  <si>
    <t>Acquisition</t>
  </si>
  <si>
    <t>Construction</t>
  </si>
  <si>
    <t>Development</t>
  </si>
  <si>
    <t>Cost / Unit</t>
  </si>
  <si>
    <t>*Some off site costs can be included in basis</t>
  </si>
  <si>
    <t>*Can't be in basis if there is any charge for use…</t>
  </si>
  <si>
    <t>*Never allowed in basis</t>
  </si>
  <si>
    <t>*OK in basis even if a coin-op</t>
  </si>
  <si>
    <t>*Legal fees associated with syndication generally not allowed in basis</t>
  </si>
  <si>
    <t>OHCS policy maximum, Contractor Profit (8%), Overhead (2%) and General Conditions (6%).  Combined can be no more than 14% of construction costs.</t>
  </si>
  <si>
    <t>-</t>
  </si>
  <si>
    <t>USES OF FUNDS</t>
  </si>
  <si>
    <t>HOUSING OPERATING BUDGET  - INCOME</t>
  </si>
  <si>
    <t>County:</t>
  </si>
  <si>
    <t>POLK</t>
  </si>
  <si>
    <t>Income Inflation Rate:</t>
  </si>
  <si>
    <t>Unit Size</t>
  </si>
  <si>
    <t># of Baths</t>
  </si>
  <si>
    <t xml:space="preserve">Median Income %   </t>
  </si>
  <si>
    <t>Gross Monthly Rent Per Unit</t>
  </si>
  <si>
    <t>Tenant Paid Utility Allow</t>
  </si>
  <si>
    <t>Net Monthly Rent Per Unit</t>
  </si>
  <si>
    <t>=</t>
  </si>
  <si>
    <t>X 12</t>
  </si>
  <si>
    <t xml:space="preserve"> SUB-TOTALS</t>
  </si>
  <si>
    <t>Total Annual Income</t>
  </si>
  <si>
    <t>Laundry</t>
  </si>
  <si>
    <t>Garage/Parking</t>
  </si>
  <si>
    <t>Deposits on Turnover</t>
  </si>
  <si>
    <t xml:space="preserve">Cable TV </t>
  </si>
  <si>
    <t>Interest Income</t>
  </si>
  <si>
    <t>Internet Access Fees</t>
  </si>
  <si>
    <t xml:space="preserve"> SUB-TOTAL OTHER REVENUE</t>
  </si>
  <si>
    <t xml:space="preserve"> Gross Income:</t>
  </si>
  <si>
    <t>Less Vacancy Rate</t>
  </si>
  <si>
    <t>Effective Gross Income:</t>
  </si>
  <si>
    <t>OREGON HOUSING AND COMMUNITY SERVICES</t>
  </si>
  <si>
    <t>Based on HUD's published Multifamily Tax Subsidy Income Limits</t>
  </si>
  <si>
    <t>Using 1 person for 0 bedroom and 1.5 persons per bedroom for 1-4 bedroom units</t>
  </si>
  <si>
    <t>Deduct utility allowances from these rents to get gross allowable rents</t>
  </si>
  <si>
    <t>Consult tax advisor to assure your management plan's compliance with program</t>
  </si>
  <si>
    <t>Income limits by county (or non-PMSA average if greater)</t>
  </si>
  <si>
    <t>Affordable rents are defined as 30% of income, including tenant paid utilities</t>
  </si>
  <si>
    <t>If your project is located in a rural area as defined by USDA RHS*, you qualify to use national non-metropolitan income limits, available at OHCS website**.</t>
  </si>
  <si>
    <t>*USDA RHS:</t>
  </si>
  <si>
    <t>http://eligibility.sc.egov.usda.gov/eligibility/welcomeAction.do?pageAction=sfp&amp;NavKey=property@12</t>
  </si>
  <si>
    <t>**OHCS:</t>
  </si>
  <si>
    <t>http://www.oregon.gov/ohcs/pages/hpm_income_limits.aspx</t>
  </si>
  <si>
    <t>30% MEDIAN INCOME RENTS</t>
  </si>
  <si>
    <t>35% MEDIAN INCOME RENTS</t>
  </si>
  <si>
    <t>40% MEDIAN INCOME RENTS</t>
  </si>
  <si>
    <t>45% MEDIAN INCOME RENTS</t>
  </si>
  <si>
    <t>50% MEDIAN INCOME RENTS</t>
  </si>
  <si>
    <t>55% MEDIAN INCOME RENTS</t>
  </si>
  <si>
    <t>60% MEDIAN INCOME RENTS</t>
  </si>
  <si>
    <t>80% MEDIAN INCOME RENTS</t>
  </si>
  <si>
    <t>COUNTY</t>
  </si>
  <si>
    <t>0 BDR</t>
  </si>
  <si>
    <t>1 BDR</t>
  </si>
  <si>
    <t>2 BDR</t>
  </si>
  <si>
    <t>3 BDR</t>
  </si>
  <si>
    <t>4 BDR</t>
  </si>
  <si>
    <t>5 BDR</t>
  </si>
  <si>
    <t>BAKER</t>
  </si>
  <si>
    <t>BENTON</t>
  </si>
  <si>
    <t>CLACKAMAS</t>
  </si>
  <si>
    <t>CLATSOP</t>
  </si>
  <si>
    <t>COLUMBIA</t>
  </si>
  <si>
    <t>COOS</t>
  </si>
  <si>
    <t>CROOK</t>
  </si>
  <si>
    <t>CURRY</t>
  </si>
  <si>
    <t>DESCHUTES</t>
  </si>
  <si>
    <t>DOUGLAS</t>
  </si>
  <si>
    <t>GILLIAM</t>
  </si>
  <si>
    <t>GRANT</t>
  </si>
  <si>
    <t>HARNEY</t>
  </si>
  <si>
    <t>HOOD RIVER</t>
  </si>
  <si>
    <t>JACKSON</t>
  </si>
  <si>
    <t>JEFFERSON</t>
  </si>
  <si>
    <t>JOSEPHINE</t>
  </si>
  <si>
    <t>KLAMATH</t>
  </si>
  <si>
    <t>LAKE</t>
  </si>
  <si>
    <t>LANE</t>
  </si>
  <si>
    <t>LINCOLN</t>
  </si>
  <si>
    <t>LINN</t>
  </si>
  <si>
    <t>MALHEUR</t>
  </si>
  <si>
    <t>MARION</t>
  </si>
  <si>
    <t>MORROW</t>
  </si>
  <si>
    <t>MULTNOMAH</t>
  </si>
  <si>
    <t>SHERMAN</t>
  </si>
  <si>
    <t>TILLAMOOK</t>
  </si>
  <si>
    <t>UMATILLA</t>
  </si>
  <si>
    <t>UNION</t>
  </si>
  <si>
    <t>WALLOWA</t>
  </si>
  <si>
    <t>WASCO</t>
  </si>
  <si>
    <t>WASHINGTON</t>
  </si>
  <si>
    <t>WHEELER</t>
  </si>
  <si>
    <t>YAMHILL</t>
  </si>
  <si>
    <t>unit size</t>
  </si>
  <si>
    <t>set aside</t>
  </si>
  <si>
    <t>bathroom</t>
  </si>
  <si>
    <t>years</t>
  </si>
  <si>
    <t>% MFI</t>
  </si>
  <si>
    <t>0 Bdrm</t>
  </si>
  <si>
    <t>1 Bdrm</t>
  </si>
  <si>
    <t>2 Bdrm</t>
  </si>
  <si>
    <t>3 Bdrm</t>
  </si>
  <si>
    <t>4 Bdrm</t>
  </si>
  <si>
    <t>5 Bdrm</t>
  </si>
  <si>
    <t>Reference: Rent Limits</t>
  </si>
  <si>
    <t xml:space="preserve">used in Calculations: </t>
  </si>
  <si>
    <t>HOUSING OPERATING BUDGET - EXPENSES</t>
  </si>
  <si>
    <t>Expense Inflation Rate:</t>
  </si>
  <si>
    <t>Annual Operating Expenses</t>
  </si>
  <si>
    <t>Annual per Unit</t>
  </si>
  <si>
    <t xml:space="preserve">Insurance         </t>
  </si>
  <si>
    <t>Utilities:(common areas)</t>
  </si>
  <si>
    <t xml:space="preserve">Gas/Oil        </t>
  </si>
  <si>
    <t xml:space="preserve">Electric         </t>
  </si>
  <si>
    <t>Water &amp; Sewer</t>
  </si>
  <si>
    <t>Garbage Removal</t>
  </si>
  <si>
    <t>Cable TV</t>
  </si>
  <si>
    <t>Repairs &amp; Maintenance</t>
  </si>
  <si>
    <t>Landscape Maintenance</t>
  </si>
  <si>
    <t>Replacement Reserve</t>
  </si>
  <si>
    <t>Property Management:</t>
  </si>
  <si>
    <t xml:space="preserve">On-site             </t>
  </si>
  <si>
    <t>Contracted (Off-Site)</t>
  </si>
  <si>
    <t>Professional Services:</t>
  </si>
  <si>
    <t>Resident Services</t>
  </si>
  <si>
    <t>Case Management</t>
  </si>
  <si>
    <t xml:space="preserve">Legal             </t>
  </si>
  <si>
    <t>Accounting</t>
  </si>
  <si>
    <t>Office &amp; Administration</t>
  </si>
  <si>
    <t>Advertising/Marketing &amp; Promotion</t>
  </si>
  <si>
    <t xml:space="preserve">Unit Turnover           </t>
  </si>
  <si>
    <t>Taxes(non-real estate)</t>
  </si>
  <si>
    <t>Real Estate Taxes</t>
  </si>
  <si>
    <t>Payroll Taxes</t>
  </si>
  <si>
    <t>Internet Connection Fee</t>
  </si>
  <si>
    <t xml:space="preserve">                            </t>
  </si>
  <si>
    <t>Total Annual Operating Expenses:</t>
  </si>
  <si>
    <t>Less Debt Service:</t>
  </si>
  <si>
    <t>Rate</t>
  </si>
  <si>
    <t>Term (Years)</t>
  </si>
  <si>
    <t>Loan Amount</t>
  </si>
  <si>
    <t>Portion of perm loan w/o OAHTC (if applicable)</t>
  </si>
  <si>
    <t>Deferred Developer Fee</t>
  </si>
  <si>
    <t>WITHOUT OAHTC</t>
  </si>
  <si>
    <t xml:space="preserve">     Effective Gross Income:</t>
  </si>
  <si>
    <t xml:space="preserve">     Total Annual Operating Expenses:</t>
  </si>
  <si>
    <t xml:space="preserve">     Net Operating Income:</t>
  </si>
  <si>
    <t xml:space="preserve">     Primary Debt Service</t>
  </si>
  <si>
    <t xml:space="preserve">     Total Debt Service</t>
  </si>
  <si>
    <t xml:space="preserve">          Cash Flow Per Year Primary:</t>
  </si>
  <si>
    <t xml:space="preserve">          Cash Flow Per Year Total:</t>
  </si>
  <si>
    <t xml:space="preserve">     Primary Debt Coverage Ratio</t>
  </si>
  <si>
    <t xml:space="preserve">     Total Debt Coverage Ratio</t>
  </si>
  <si>
    <t>WITH OAHTC</t>
  </si>
  <si>
    <t xml:space="preserve">     Total Debt Service:</t>
  </si>
  <si>
    <t xml:space="preserve">     Primary Debt Coverage Ratio:</t>
  </si>
  <si>
    <t xml:space="preserve">     Total Debt Coverage Ratio:</t>
  </si>
  <si>
    <t xml:space="preserve">Project Name: </t>
  </si>
  <si>
    <t>Other: (list below)</t>
  </si>
  <si>
    <t xml:space="preserve">Enter annual expense for ALL units below
</t>
  </si>
  <si>
    <t>OAHTC RENT REDUCTION CALCULATION</t>
  </si>
  <si>
    <t>W/O OAHTC</t>
  </si>
  <si>
    <t>Required OAHTC Annual Pass Through</t>
  </si>
  <si>
    <t>Actual OAHTC Annual Pass Through</t>
  </si>
  <si>
    <t>Amount over/under required pass through</t>
  </si>
  <si>
    <t xml:space="preserve">LOAN AMORTIZATION </t>
  </si>
  <si>
    <t>MAXIMUM ANNUAL TAX CREDIT</t>
  </si>
  <si>
    <t>ENDING</t>
  </si>
  <si>
    <t>PRINCIPAL</t>
  </si>
  <si>
    <t>AVERAGE</t>
  </si>
  <si>
    <t>TAX</t>
  </si>
  <si>
    <t>YEAR</t>
  </si>
  <si>
    <t>INTEREST</t>
  </si>
  <si>
    <t>BALANCE</t>
  </si>
  <si>
    <t>REDUCTION</t>
  </si>
  <si>
    <t>CREDIT</t>
  </si>
  <si>
    <t>Total Credits Available =</t>
  </si>
  <si>
    <t>Scheduled payment</t>
  </si>
  <si>
    <t>Scheduled number of payments</t>
  </si>
  <si>
    <t>Loan period in years</t>
  </si>
  <si>
    <t>Number of payments per year</t>
  </si>
  <si>
    <t>Total early payments</t>
  </si>
  <si>
    <t>Start date of loan</t>
  </si>
  <si>
    <t>Pmt. No.</t>
  </si>
  <si>
    <t>Payment Date</t>
  </si>
  <si>
    <t>Beginning Balance</t>
  </si>
  <si>
    <t>Scheduled Payment</t>
  </si>
  <si>
    <t>Extra Payment</t>
  </si>
  <si>
    <t>Total Payment</t>
  </si>
  <si>
    <t>Principal</t>
  </si>
  <si>
    <t>Ending Balance</t>
  </si>
  <si>
    <t>Cumulative Interest</t>
  </si>
  <si>
    <t>OAHTC Payment Calculated Monthly</t>
  </si>
  <si>
    <t>Full lender interest rate before  any OAHTC reduction</t>
  </si>
  <si>
    <t>Term of permanent loan in years</t>
  </si>
  <si>
    <t>NOTES for Debt Service data fields</t>
  </si>
  <si>
    <t xml:space="preserve">PERM LOAN: </t>
  </si>
  <si>
    <t>OAHTC Loan Amortization Schedule</t>
  </si>
  <si>
    <t>interest rate reduction could be 4% or less</t>
  </si>
  <si>
    <t>number of units using OAHTC</t>
  </si>
  <si>
    <t>If a positive number, then pass through is sufficient.</t>
  </si>
  <si>
    <t>Loan amount:</t>
  </si>
  <si>
    <t>Interest rate:</t>
  </si>
  <si>
    <t>Number of years to amortize:</t>
  </si>
  <si>
    <t>Number of years tax credits taken:</t>
  </si>
  <si>
    <t>Monthly payment amount:</t>
  </si>
  <si>
    <t>Interest rate reduction:</t>
  </si>
  <si>
    <t>Total tax credit allowed:</t>
  </si>
  <si>
    <t>Number of units:</t>
  </si>
  <si>
    <t>Rent reduction unit/month:</t>
  </si>
  <si>
    <t>Annual rent pass through:</t>
  </si>
  <si>
    <t>Annual Interest Rate</t>
  </si>
  <si>
    <t xml:space="preserve">Total interest: </t>
  </si>
  <si>
    <t>Loan Amount (minus OAHTC portion)</t>
  </si>
  <si>
    <t>Permanent loan (no OAHTC)</t>
  </si>
  <si>
    <t>Perm Loan w/o OAHTC: this is where the balance of the loan that is not using OAHTC should be listed</t>
  </si>
  <si>
    <t xml:space="preserve">the rate, term, and loan amount do not include the OAHTC portion. </t>
  </si>
  <si>
    <t xml:space="preserve">  OAHTC: </t>
  </si>
  <si>
    <t>Other Loans / Deferred Fee</t>
  </si>
  <si>
    <t>Interest rate</t>
  </si>
  <si>
    <t>Length of Term / Loan</t>
  </si>
  <si>
    <t>Loan amount deferred</t>
  </si>
  <si>
    <t>Length of term in years</t>
  </si>
  <si>
    <t>loan amount total</t>
  </si>
  <si>
    <t>0 BDRM</t>
  </si>
  <si>
    <t>1 BDRM</t>
  </si>
  <si>
    <t>2 BDRM</t>
  </si>
  <si>
    <t>3 BDRM</t>
  </si>
  <si>
    <t>4 BDRM</t>
  </si>
  <si>
    <t>Heating</t>
  </si>
  <si>
    <t>Lighting</t>
  </si>
  <si>
    <t>Air Conditioning</t>
  </si>
  <si>
    <t>Cooking</t>
  </si>
  <si>
    <t>Hot Water</t>
  </si>
  <si>
    <t>Water</t>
  </si>
  <si>
    <t>Sewer</t>
  </si>
  <si>
    <t>Trash Removal</t>
  </si>
  <si>
    <t>Local Housing Authority</t>
  </si>
  <si>
    <t>Utility Company</t>
  </si>
  <si>
    <t>Other</t>
  </si>
  <si>
    <t>Utility Allowance</t>
  </si>
  <si>
    <t>Owner Paid</t>
  </si>
  <si>
    <t>Tenant Paid</t>
  </si>
  <si>
    <t>X</t>
  </si>
  <si>
    <t>--</t>
  </si>
  <si>
    <t xml:space="preserve">Specify  </t>
  </si>
  <si>
    <t>choose from drop down menu</t>
  </si>
  <si>
    <t>fill in the dollar amounts in cells below</t>
  </si>
  <si>
    <t>Utilities</t>
  </si>
  <si>
    <t>Source of Utility Allowance Calculation: (Write organization below &amp; attach a copy)</t>
  </si>
  <si>
    <t>If allowances are calculated by other methods, attach the appropriate schedule and include unit rents, number of bedrooms, and allowances</t>
  </si>
  <si>
    <t>Total Utility Allowance</t>
  </si>
  <si>
    <t>pick from drop down</t>
  </si>
  <si>
    <t>Enter the Date</t>
  </si>
  <si>
    <t>Commercial Income:</t>
  </si>
  <si>
    <t>Annual Inflation Rate Factor:</t>
  </si>
  <si>
    <t xml:space="preserve">Commercial Operating Budget Income </t>
  </si>
  <si>
    <t>if you change this expense inflation rate from it's default (2%) you must justify it in your narrative</t>
  </si>
  <si>
    <t>List</t>
  </si>
  <si>
    <t>Total Commercial Revenue</t>
  </si>
  <si>
    <t>vacancy rate</t>
  </si>
  <si>
    <t>if you change this expense inflation rate from it's default (10%) you must justify it in your narrative</t>
  </si>
  <si>
    <t>Effective Gross Income</t>
  </si>
  <si>
    <t>COMMERCIAL OPERATING BUDGET - EXPENSES</t>
  </si>
  <si>
    <t>Repairs</t>
  </si>
  <si>
    <t>General Maintenance</t>
  </si>
  <si>
    <t>Permanent loan</t>
  </si>
  <si>
    <t>Turnover</t>
  </si>
  <si>
    <t>CALCULATION OF TAX CREDIT</t>
  </si>
  <si>
    <t>Yes</t>
  </si>
  <si>
    <t>No</t>
  </si>
  <si>
    <t>Total Project Costs</t>
  </si>
  <si>
    <t xml:space="preserve">Less land; amortized and other ineligible costs *               </t>
  </si>
  <si>
    <t xml:space="preserve">Eligible Basis                                 </t>
  </si>
  <si>
    <t xml:space="preserve">Less portion of federal grant used to finance qualifying developments        </t>
  </si>
  <si>
    <t xml:space="preserve">Less amounts of nonqualified nonrecourse financing </t>
  </si>
  <si>
    <t xml:space="preserve">Less Section 48 Rehabilitation Tax Credit  </t>
  </si>
  <si>
    <t>Adjusted Eligible Basis</t>
  </si>
  <si>
    <t>Multiplied by the applicable fraction</t>
  </si>
  <si>
    <t>Total Qualified Basis</t>
  </si>
  <si>
    <t>Total Amount Of Tax Credit Allowable</t>
  </si>
  <si>
    <t>Total Amount Of Tax Credit Requested</t>
  </si>
  <si>
    <t>Total Tax Credits for 10 Years</t>
  </si>
  <si>
    <t>Tax Credit Equity</t>
  </si>
  <si>
    <t>Percentage of Limited Partnership proceeds</t>
  </si>
  <si>
    <t>Net Tax Credit Investor Proceeds</t>
  </si>
  <si>
    <t xml:space="preserve">Tax credits are calculated on an annual basis. </t>
  </si>
  <si>
    <t>2014 DDA counties</t>
  </si>
  <si>
    <t>Clatsop County</t>
  </si>
  <si>
    <t>Coos County</t>
  </si>
  <si>
    <t>Curry County</t>
  </si>
  <si>
    <t>Douglas County</t>
  </si>
  <si>
    <t>Hood River County</t>
  </si>
  <si>
    <t>Josephine County</t>
  </si>
  <si>
    <t>2014 QCTs</t>
  </si>
  <si>
    <t>Baker County Census Tract 9505</t>
  </si>
  <si>
    <t>Baker County Census Tract 9504</t>
  </si>
  <si>
    <t>Benton County Census Tract 106</t>
  </si>
  <si>
    <t>Benton County Census Tract 11.02</t>
  </si>
  <si>
    <t>Benton County Census Tract 11.01</t>
  </si>
  <si>
    <t>Benton County Census Tract 10.02</t>
  </si>
  <si>
    <t>Clackamas County Census Tract 9800</t>
  </si>
  <si>
    <t>Clackamas County Census Tract 222.01</t>
  </si>
  <si>
    <t>Douglas County Census Tract 1200</t>
  </si>
  <si>
    <t>Douglas County Census Tract 100</t>
  </si>
  <si>
    <t>Jackson County Census Tract 19</t>
  </si>
  <si>
    <t>Jackson County Census Tract 16.01</t>
  </si>
  <si>
    <t>Jackson County Census Tract 13.01</t>
  </si>
  <si>
    <t>Jackson County Census Tract 5.02</t>
  </si>
  <si>
    <t>Jackson County Census Tract 1</t>
  </si>
  <si>
    <t>Jefferson County Census Tract 9400</t>
  </si>
  <si>
    <t>Josephine County Census Tract 3616</t>
  </si>
  <si>
    <t>Josephine County Census Tract 3607.01</t>
  </si>
  <si>
    <t>Klamath County Census Tract 9719</t>
  </si>
  <si>
    <t>Klamath County Census Tract 9718</t>
  </si>
  <si>
    <t>Klamath County Census Tract 9716</t>
  </si>
  <si>
    <t>Klamath County Census Tract 9712</t>
  </si>
  <si>
    <t>Klamath County Census Tract 9705</t>
  </si>
  <si>
    <t>Klamath County Census Tract 9702</t>
  </si>
  <si>
    <t>Lane County Census Tract 51</t>
  </si>
  <si>
    <t>Lane County Census Tract 48</t>
  </si>
  <si>
    <t>Lane County Census Tract 45.02</t>
  </si>
  <si>
    <t>Lane County Census Tract 44.03</t>
  </si>
  <si>
    <t>Lane County Census Tract 42</t>
  </si>
  <si>
    <t>Lane County Census Tract 40</t>
  </si>
  <si>
    <t>Lane County Census Tract 39</t>
  </si>
  <si>
    <t>Lane County Census Tract 38</t>
  </si>
  <si>
    <t>Lane County Census Tract 37</t>
  </si>
  <si>
    <t>Lane County Census Tract 33.02</t>
  </si>
  <si>
    <t>Lane County Census Tract 33.01</t>
  </si>
  <si>
    <t>Lane County Census Tract 32.02</t>
  </si>
  <si>
    <t>Lane County Census Tract 31.02</t>
  </si>
  <si>
    <t>Lane County Census Tract 21.02</t>
  </si>
  <si>
    <t>Linn County Census Tract 208.01</t>
  </si>
  <si>
    <t>Linn County Census Tract 204</t>
  </si>
  <si>
    <t>Malheur County Census Tract 9709</t>
  </si>
  <si>
    <t>Malheur County Census Tract 9704</t>
  </si>
  <si>
    <t>Marion County Census Tract 103.05</t>
  </si>
  <si>
    <t>Marion County Census Tract 16.02</t>
  </si>
  <si>
    <t>Marion County Census Tract 10</t>
  </si>
  <si>
    <t>Marion County Census Tract 9</t>
  </si>
  <si>
    <t>Marion County Census Tract 7.01</t>
  </si>
  <si>
    <t>Marion County Census Tract 5.02</t>
  </si>
  <si>
    <t>Marion County Census Tract 4</t>
  </si>
  <si>
    <t>Marion County Census Tract 3</t>
  </si>
  <si>
    <t>Marion County Census Tract 2</t>
  </si>
  <si>
    <t>Multnomah County Census Tract 106</t>
  </si>
  <si>
    <t>Multnomah County Census Tract 103.04</t>
  </si>
  <si>
    <t>Multnomah County Census Tract 100.01</t>
  </si>
  <si>
    <t>Multnomah County Census Tract 98.01</t>
  </si>
  <si>
    <t>Multnomah County Census Tract 97.01</t>
  </si>
  <si>
    <t>Multnomah County Census Tract 96.06</t>
  </si>
  <si>
    <t>Multnomah County Census Tract 96.04</t>
  </si>
  <si>
    <t>Multnomah County Census Tract 95.01</t>
  </si>
  <si>
    <t>Multnomah County Census Tract 93.01</t>
  </si>
  <si>
    <t>Multnomah County Census Tract 90</t>
  </si>
  <si>
    <t>Multnomah County Census Tract 86</t>
  </si>
  <si>
    <t>Multnomah County Census Tract 84</t>
  </si>
  <si>
    <t>Multnomah County Census Tract 83.02</t>
  </si>
  <si>
    <t>Multnomah County Census Tract 83.01</t>
  </si>
  <si>
    <t>Multnomah County Census Tract 77</t>
  </si>
  <si>
    <t>Multnomah County Census Tract 76</t>
  </si>
  <si>
    <t>Multnomah County Census Tract 74</t>
  </si>
  <si>
    <t>Multnomah County Census Tract 56</t>
  </si>
  <si>
    <t>Multnomah County Census Tract 55</t>
  </si>
  <si>
    <t>Multnomah County Census Tract 52</t>
  </si>
  <si>
    <t>Multnomah County Census Tract 51</t>
  </si>
  <si>
    <t>Multnomah County Census Tract 49</t>
  </si>
  <si>
    <t>Multnomah County Census Tract 40.02</t>
  </si>
  <si>
    <t>Multnomah County Census Tract 40.01</t>
  </si>
  <si>
    <t>Multnomah County Census Tract 34.02</t>
  </si>
  <si>
    <t>Multnomah County Census Tract 34.01</t>
  </si>
  <si>
    <t>Multnomah County Census Tract 33.01</t>
  </si>
  <si>
    <t>Multnomah County Census Tract 22.03</t>
  </si>
  <si>
    <t>Multnomah County Census Tract 21</t>
  </si>
  <si>
    <t>Multnomah County Census Tract 11.01</t>
  </si>
  <si>
    <t>Multnomah County Census Tract 9.02</t>
  </si>
  <si>
    <t>Polk County Census Tract 203.03</t>
  </si>
  <si>
    <t>Polk County Census Tract 51</t>
  </si>
  <si>
    <t>Union County Census Tract 9707</t>
  </si>
  <si>
    <t>Union County Census Tract 9705</t>
  </si>
  <si>
    <t>Wasco County Census Tract 9708</t>
  </si>
  <si>
    <t>Washington County Census Tract 332</t>
  </si>
  <si>
    <t>Washington County Census Tract 331.01</t>
  </si>
  <si>
    <t>Washington County Census Tract 325.01</t>
  </si>
  <si>
    <t>Washington County Census Tract 324.09</t>
  </si>
  <si>
    <t>Washington County Census Tract 320.05</t>
  </si>
  <si>
    <t>Washington County Census Tract 317.05</t>
  </si>
  <si>
    <t>Washington County Census Tract 316.13</t>
  </si>
  <si>
    <t>Washington County Census Tract 312</t>
  </si>
  <si>
    <t>Washington County Census Tract 310.05</t>
  </si>
  <si>
    <t>Washington County Census Tract 307</t>
  </si>
  <si>
    <t>Yamhill County Census Tract 308.02</t>
  </si>
  <si>
    <t>Yamhill County Census Tract 308.01</t>
  </si>
  <si>
    <t>2014 Low Poverty Tracts</t>
  </si>
  <si>
    <t>Baker County Census Tract 9501</t>
  </si>
  <si>
    <t>Benton County Census Tract 5</t>
  </si>
  <si>
    <t>Benton County Census Tract 103</t>
  </si>
  <si>
    <t>Benton County Census Tract 102</t>
  </si>
  <si>
    <t>Benton County Census Tract 109</t>
  </si>
  <si>
    <t>Benton County Census Tract 101</t>
  </si>
  <si>
    <t>Clackamas County Census Tract 226.06</t>
  </si>
  <si>
    <t>Clackamas County Census Tract 214</t>
  </si>
  <si>
    <t>Clackamas County Census Tract 243.03</t>
  </si>
  <si>
    <t>Clackamas County Census Tract 223.02</t>
  </si>
  <si>
    <t>Clackamas County Census Tract 235</t>
  </si>
  <si>
    <t>Clackamas County Census Tract 230.02</t>
  </si>
  <si>
    <t>Clackamas County Census Tract 239.02</t>
  </si>
  <si>
    <t>Clackamas County Census Tract 203.03</t>
  </si>
  <si>
    <t>Clackamas County Census Tract 229.01</t>
  </si>
  <si>
    <t>Clackamas County Census Tract 222.06</t>
  </si>
  <si>
    <t>Clackamas County Census Tract 204.03</t>
  </si>
  <si>
    <t>Clackamas County Census Tract 233</t>
  </si>
  <si>
    <t>Clackamas County Census Tract 203.04</t>
  </si>
  <si>
    <t>Clackamas County Census Tract 205.05</t>
  </si>
  <si>
    <t>Clackamas County Census Tract 234.04</t>
  </si>
  <si>
    <t>Clackamas County Census Tract 236</t>
  </si>
  <si>
    <t>Clackamas County Census Tract 207</t>
  </si>
  <si>
    <t>Clackamas County Census Tract 229.04</t>
  </si>
  <si>
    <t>Clackamas County Census Tract 204.01</t>
  </si>
  <si>
    <t>Clackamas County Census Tract 226.02</t>
  </si>
  <si>
    <t>Clackamas County Census Tract 202</t>
  </si>
  <si>
    <t>Clackamas County Census Tract 201</t>
  </si>
  <si>
    <t>Clackamas County Census Tract 231</t>
  </si>
  <si>
    <t>Clackamas County Census Tract 226.05</t>
  </si>
  <si>
    <t>Clackamas County Census Tract 229.05</t>
  </si>
  <si>
    <t>Clackamas County Census Tract 218.01</t>
  </si>
  <si>
    <t>Clackamas County Census Tract 205.01</t>
  </si>
  <si>
    <t>Clackamas County Census Tract 222.08</t>
  </si>
  <si>
    <t>Clackamas County Census Tract 203.02</t>
  </si>
  <si>
    <t>Clackamas County Census Tract 244</t>
  </si>
  <si>
    <t>Clackamas County Census Tract 241</t>
  </si>
  <si>
    <t>Clackamas County Census Tract 221.05</t>
  </si>
  <si>
    <t>Clackamas County Census Tract 232.01</t>
  </si>
  <si>
    <t>Clackamas County Census Tract 240</t>
  </si>
  <si>
    <t>Clackamas County Census Tract 205.03</t>
  </si>
  <si>
    <t>Clackamas County Census Tract 205.04</t>
  </si>
  <si>
    <t>Clackamas County Census Tract 234.03</t>
  </si>
  <si>
    <t>Clackamas County Census Tract 228</t>
  </si>
  <si>
    <t>Clackamas County Census Tract 215</t>
  </si>
  <si>
    <t>Clackamas County Census Tract 227.02</t>
  </si>
  <si>
    <t>Clackamas County Census Tract 243.04</t>
  </si>
  <si>
    <t>Clackamas County Census Tract 222.05</t>
  </si>
  <si>
    <t>Clackamas County Census Tract 221.03</t>
  </si>
  <si>
    <t>Clackamas County Census Tract 206</t>
  </si>
  <si>
    <t>Clackamas County Census Tract 204.04</t>
  </si>
  <si>
    <t>Clackamas County Census Tract 232.02</t>
  </si>
  <si>
    <t>Clackamas County Census Tract 222.07</t>
  </si>
  <si>
    <t>Clatsop County Census Tract 9501</t>
  </si>
  <si>
    <t>Clatsop County Census Tract 9513</t>
  </si>
  <si>
    <t>Clatsop County Census Tract 9507</t>
  </si>
  <si>
    <t>Clatsop County Census Tract 9504</t>
  </si>
  <si>
    <t>Columbia County Census Tract 9705</t>
  </si>
  <si>
    <t>Columbia County Census Tract 9711</t>
  </si>
  <si>
    <t>Columbia County Census Tract 9706</t>
  </si>
  <si>
    <t>Coos County Census Tract 9</t>
  </si>
  <si>
    <t>Curry County Census Tract 9503.02</t>
  </si>
  <si>
    <t>Curry County Census Tract 9503.01</t>
  </si>
  <si>
    <t>Deschutes County Census Tract 11</t>
  </si>
  <si>
    <t>Deschutes County Census Tract 13</t>
  </si>
  <si>
    <t>Deschutes County Census Tract 19.02</t>
  </si>
  <si>
    <t>Deschutes County Census Tract 4.02</t>
  </si>
  <si>
    <t>Deschutes County Census Tract 12</t>
  </si>
  <si>
    <t>Deschutes County Census Tract 6</t>
  </si>
  <si>
    <t>Deschutes County Census Tract 19.01</t>
  </si>
  <si>
    <t>Deschutes County Census Tract 14</t>
  </si>
  <si>
    <t>Deschutes County Census Tract 20</t>
  </si>
  <si>
    <t>Deschutes County Census Tract 4.01</t>
  </si>
  <si>
    <t>Deschutes County Census Tract 1</t>
  </si>
  <si>
    <t>Douglas County Census Tract 800</t>
  </si>
  <si>
    <t>Douglas County Census Tract 1100</t>
  </si>
  <si>
    <t>Hood River County Census Tract 9502</t>
  </si>
  <si>
    <t>Jackson County Census Tract 30.01</t>
  </si>
  <si>
    <t>Jackson County Census Tract 15</t>
  </si>
  <si>
    <t>Jackson County Census Tract 10.01</t>
  </si>
  <si>
    <t>Jackson County Census Tract 11</t>
  </si>
  <si>
    <t>Jackson County Census Tract 4.03</t>
  </si>
  <si>
    <t>Jefferson County Census Tract 9603.01</t>
  </si>
  <si>
    <t>Klamath County Census Tract 9708</t>
  </si>
  <si>
    <t>Klamath County Census Tract 9710</t>
  </si>
  <si>
    <t>Klamath County Census Tract 9711</t>
  </si>
  <si>
    <t>Lane County Census Tract 9.02</t>
  </si>
  <si>
    <t>Lane County Census Tract 28</t>
  </si>
  <si>
    <t>Lane County Census Tract 2</t>
  </si>
  <si>
    <t>Lane County Census Tract 46</t>
  </si>
  <si>
    <t>Lane County Census Tract 18.01</t>
  </si>
  <si>
    <t>Lane County Census Tract 54</t>
  </si>
  <si>
    <t>Lane County Census Tract 4.02</t>
  </si>
  <si>
    <t>Lane County Census Tract 18.04</t>
  </si>
  <si>
    <t>Lane County Census Tract 44.04</t>
  </si>
  <si>
    <t>Lane County Census Tract 24.04</t>
  </si>
  <si>
    <t>Lane County Census Tract 11.01</t>
  </si>
  <si>
    <t>Lane County Census Tract 12.02</t>
  </si>
  <si>
    <t>Lane County Census Tract 44.05</t>
  </si>
  <si>
    <t>Lane County Census Tract 22.01</t>
  </si>
  <si>
    <t>Lane County Census Tract 35</t>
  </si>
  <si>
    <t>Lane County Census Tract 30</t>
  </si>
  <si>
    <t>Lane County Census Tract 24.03</t>
  </si>
  <si>
    <t>Lane County Census Tract 29.03</t>
  </si>
  <si>
    <t>Lincoln County Census Tract 9512</t>
  </si>
  <si>
    <t>Linn County Census Tract 206</t>
  </si>
  <si>
    <t>Linn County Census Tract 307</t>
  </si>
  <si>
    <t>Malheur County Census Tract 9707</t>
  </si>
  <si>
    <t>Malheur County Census Tract 9400</t>
  </si>
  <si>
    <t>Marion County Census Tract 25.01</t>
  </si>
  <si>
    <t>Marion County Census Tract 23.03</t>
  </si>
  <si>
    <t>Marion County Census Tract 11</t>
  </si>
  <si>
    <t>Marion County Census Tract 13</t>
  </si>
  <si>
    <t>Marion County Census Tract 17.03</t>
  </si>
  <si>
    <t>Marion County Census Tract 20</t>
  </si>
  <si>
    <t>Marion County Census Tract 14.02</t>
  </si>
  <si>
    <t>Marion County Census Tract 27</t>
  </si>
  <si>
    <t>Marion County Census Tract 22.01</t>
  </si>
  <si>
    <t>Marion County Census Tract 23.04</t>
  </si>
  <si>
    <t>Marion County Census Tract 105.01</t>
  </si>
  <si>
    <t>Marion County Census Tract 107.02</t>
  </si>
  <si>
    <t>Multnomah County Census Tract 25.02</t>
  </si>
  <si>
    <t>Multnomah County Census Tract 43</t>
  </si>
  <si>
    <t>Multnomah County Census Tract 26</t>
  </si>
  <si>
    <t>Multnomah County Census Tract 64.03</t>
  </si>
  <si>
    <t>Multnomah County Census Tract 104.02</t>
  </si>
  <si>
    <t>Multnomah County Census Tract 45</t>
  </si>
  <si>
    <t>Multnomah County Census Tract 103.05</t>
  </si>
  <si>
    <t>Multnomah County Census Tract 13.02</t>
  </si>
  <si>
    <t>Multnomah County Census Tract 1</t>
  </si>
  <si>
    <t>Multnomah County Census Tract 36.03</t>
  </si>
  <si>
    <t>Multnomah County Census Tract 67.01</t>
  </si>
  <si>
    <t>Multnomah County Census Tract 68.02</t>
  </si>
  <si>
    <t>Multnomah County Census Tract 28.02</t>
  </si>
  <si>
    <t>Multnomah County Census Tract 4.01</t>
  </si>
  <si>
    <t>Multnomah County Census Tract 12.02</t>
  </si>
  <si>
    <t>Multnomah County Census Tract 31</t>
  </si>
  <si>
    <t>Multnomah County Census Tract 61</t>
  </si>
  <si>
    <t>Multnomah County Census Tract 104.07</t>
  </si>
  <si>
    <t>Multnomah County Census Tract 94</t>
  </si>
  <si>
    <t>Multnomah County Census Tract 3.02</t>
  </si>
  <si>
    <t>Multnomah County Census Tract 28.01</t>
  </si>
  <si>
    <t>Multnomah County Census Tract 104.11</t>
  </si>
  <si>
    <t>Multnomah County Census Tract 80.02</t>
  </si>
  <si>
    <t>Multnomah County Census Tract 29.01</t>
  </si>
  <si>
    <t>Multnomah County Census Tract 46.02</t>
  </si>
  <si>
    <t>Multnomah County Census Tract 66.01</t>
  </si>
  <si>
    <t>Multnomah County Census Tract 30</t>
  </si>
  <si>
    <t>Multnomah County Census Tract 64.02</t>
  </si>
  <si>
    <t>Multnomah County Census Tract 100.02</t>
  </si>
  <si>
    <t>Multnomah County Census Tract 50</t>
  </si>
  <si>
    <t>Multnomah County Census Tract 63</t>
  </si>
  <si>
    <t>Multnomah County Census Tract 15</t>
  </si>
  <si>
    <t>Multnomah County Census Tract 99.05</t>
  </si>
  <si>
    <t>Multnomah County Census Tract 27.01</t>
  </si>
  <si>
    <t>Multnomah County Census Tract 70</t>
  </si>
  <si>
    <t>Multnomah County Census Tract 64.04</t>
  </si>
  <si>
    <t>Multnomah County Census Tract 24.01</t>
  </si>
  <si>
    <t>Multnomah County Census Tract 67.02</t>
  </si>
  <si>
    <t>Multnomah County Census Tract 46.01</t>
  </si>
  <si>
    <t>Multnomah County Census Tract 71</t>
  </si>
  <si>
    <t>Multnomah County Census Tract 19</t>
  </si>
  <si>
    <t>Multnomah County Census Tract 69</t>
  </si>
  <si>
    <t>Multnomah County Census Tract 99.03</t>
  </si>
  <si>
    <t>Multnomah County Census Tract 25.01</t>
  </si>
  <si>
    <t>Multnomah County Census Tract 9800</t>
  </si>
  <si>
    <t>Polk County Census Tract 202.04</t>
  </si>
  <si>
    <t>Polk County Census Tract 53</t>
  </si>
  <si>
    <t>Polk County Census Tract 52.01</t>
  </si>
  <si>
    <t>Tillamook County Census Tract 9607</t>
  </si>
  <si>
    <t>Tillamook County Census Tract 9606</t>
  </si>
  <si>
    <t>Umatilla County Census Tract 9504</t>
  </si>
  <si>
    <t>Umatilla County Census Tract 9501</t>
  </si>
  <si>
    <t>Umatilla County Census Tract 9505</t>
  </si>
  <si>
    <t>Umatilla County Census Tract 9503</t>
  </si>
  <si>
    <t>Union County Census Tract 9703</t>
  </si>
  <si>
    <t>Wasco County Census Tract 9701</t>
  </si>
  <si>
    <t>Washington County Census Tract 319.11</t>
  </si>
  <si>
    <t>Washington County Census Tract 323</t>
  </si>
  <si>
    <t>Washington County Census Tract 325.03</t>
  </si>
  <si>
    <t>Washington County Census Tract 317.03</t>
  </si>
  <si>
    <t>Washington County Census Tract 317.04</t>
  </si>
  <si>
    <t>Washington County Census Tract 314.03</t>
  </si>
  <si>
    <t>Washington County Census Tract 326.10</t>
  </si>
  <si>
    <t>Washington County Census Tract 315.04</t>
  </si>
  <si>
    <t>Washington County Census Tract 302</t>
  </si>
  <si>
    <t>Washington County Census Tract 318.04</t>
  </si>
  <si>
    <t>Washington County Census Tract 320.04</t>
  </si>
  <si>
    <t>Washington County Census Tract 319.10</t>
  </si>
  <si>
    <t>Washington County Census Tract 324.06</t>
  </si>
  <si>
    <t>Washington County Census Tract 324.04</t>
  </si>
  <si>
    <t>Washington County Census Tract 316.11</t>
  </si>
  <si>
    <t>Washington County Census Tract 330</t>
  </si>
  <si>
    <t>Washington County Census Tract 318.07</t>
  </si>
  <si>
    <t>Washington County Census Tract 326.07</t>
  </si>
  <si>
    <t>Washington County Census Tract 328</t>
  </si>
  <si>
    <t>Washington County Census Tract 321.08</t>
  </si>
  <si>
    <t>Washington County Census Tract 319.08</t>
  </si>
  <si>
    <t>Washington County Census Tract 304.02</t>
  </si>
  <si>
    <t>Washington County Census Tract 310.04</t>
  </si>
  <si>
    <t>Washington County Census Tract 321.03</t>
  </si>
  <si>
    <t>Washington County Census Tract 319.12</t>
  </si>
  <si>
    <t>Washington County Census Tract 318.06</t>
  </si>
  <si>
    <t>Washington County Census Tract 316.15</t>
  </si>
  <si>
    <t>Washington County Census Tract 308.05</t>
  </si>
  <si>
    <t>Washington County Census Tract 315.11</t>
  </si>
  <si>
    <t>Washington County Census Tract 318.15</t>
  </si>
  <si>
    <t>Washington County Census Tract 321.10</t>
  </si>
  <si>
    <t>Washington County Census Tract 335</t>
  </si>
  <si>
    <t>Washington County Census Tract 326.08</t>
  </si>
  <si>
    <t>Washington County Census Tract 326.03</t>
  </si>
  <si>
    <t>Washington County Census Tract 316.16</t>
  </si>
  <si>
    <t>Washington County Census Tract 303</t>
  </si>
  <si>
    <t>Washington County Census Tract 306</t>
  </si>
  <si>
    <t>Washington County Census Tract 319.04</t>
  </si>
  <si>
    <t>Washington County Census Tract 321.07</t>
  </si>
  <si>
    <t>Washington County Census Tract 315.08</t>
  </si>
  <si>
    <t>Washington County Census Tract 318.05</t>
  </si>
  <si>
    <t>Washington County Census Tract 301.01</t>
  </si>
  <si>
    <t>Washington County Census Tract 326.09</t>
  </si>
  <si>
    <t>Washington County Census Tract 315.12</t>
  </si>
  <si>
    <t>Washington County Census Tract 336</t>
  </si>
  <si>
    <t>Washington County Census Tract 318.13</t>
  </si>
  <si>
    <t>Washington County Census Tract 301.02</t>
  </si>
  <si>
    <t>Washington County Census Tract 322</t>
  </si>
  <si>
    <t>Washington County Census Tract 315.14</t>
  </si>
  <si>
    <t>Washington County Census Tract 324.07</t>
  </si>
  <si>
    <t>Washington County Census Tract 318.14</t>
  </si>
  <si>
    <t>Washington County Census Tract 333.02</t>
  </si>
  <si>
    <t>Washington County Census Tract 319.09</t>
  </si>
  <si>
    <t>Washington County Census Tract 315.07</t>
  </si>
  <si>
    <t>Washington County Census Tract 321.04</t>
  </si>
  <si>
    <t>Washington County Census Tract 315.13</t>
  </si>
  <si>
    <t>Washington County Census Tract 321.09</t>
  </si>
  <si>
    <t>Yamhill County Census Tract 301.01</t>
  </si>
  <si>
    <t>Yamhill County Census Tract 303.02</t>
  </si>
  <si>
    <t>Yamhill County Census Tract 306.01</t>
  </si>
  <si>
    <t>Yamhill County Census Tract 303.01</t>
  </si>
  <si>
    <t>Yamhill County Census Tract 304</t>
  </si>
  <si>
    <t>Yamhill County Census Tract 301.02</t>
  </si>
  <si>
    <t>QCT Number:</t>
  </si>
  <si>
    <t>DDA Area:</t>
  </si>
  <si>
    <t>Indicate whether your project is qualified for one or both of the following:</t>
  </si>
  <si>
    <t>Basis Boost</t>
  </si>
  <si>
    <t>(100% or 130% if eligible for basis boost)</t>
  </si>
  <si>
    <t>Basis Calculation</t>
  </si>
  <si>
    <r>
      <t xml:space="preserve">Tax Credit Yield </t>
    </r>
    <r>
      <rPr>
        <sz val="10"/>
        <rFont val="Arial"/>
        <family val="2"/>
      </rPr>
      <t>(enter up to four decimal places if needed)</t>
    </r>
  </si>
  <si>
    <t>From table on Tax Credit Sale Information page</t>
  </si>
  <si>
    <t>Permanent Loan (write bank name)</t>
  </si>
  <si>
    <t>Trust Fund</t>
  </si>
  <si>
    <t>LI Weatherization Program</t>
  </si>
  <si>
    <t>HELP</t>
  </si>
  <si>
    <t>ORR</t>
  </si>
  <si>
    <t>Cash</t>
  </si>
  <si>
    <t>Deferred Development Fee</t>
  </si>
  <si>
    <t xml:space="preserve">    </t>
  </si>
  <si>
    <t xml:space="preserve">Residential Summary: </t>
  </si>
  <si>
    <t>Cost / Res Sq Ft</t>
  </si>
  <si>
    <t>% of Total Costs</t>
  </si>
  <si>
    <t>select X for each applicable</t>
  </si>
  <si>
    <t xml:space="preserve">year: </t>
  </si>
  <si>
    <t>Owner or Tenant Paid</t>
  </si>
  <si>
    <t>Total Builder GC/O/P</t>
  </si>
  <si>
    <t>Builder General Conditions</t>
  </si>
  <si>
    <t>Builder Overhead</t>
  </si>
  <si>
    <t>Builder Profit</t>
  </si>
  <si>
    <t>Architect's Fee</t>
  </si>
  <si>
    <t xml:space="preserve">figures* based on: </t>
  </si>
  <si>
    <t>Overall Costs</t>
  </si>
  <si>
    <t>Project Summary</t>
  </si>
  <si>
    <t>% of Development</t>
  </si>
  <si>
    <t xml:space="preserve">Total </t>
  </si>
  <si>
    <t>Operating Income &amp; Expense:</t>
  </si>
  <si>
    <t>EGI without OAHTC</t>
  </si>
  <si>
    <t>EGI with OAHTC</t>
  </si>
  <si>
    <t>Expenses:</t>
  </si>
  <si>
    <t>Net Op Exp/Unit</t>
  </si>
  <si>
    <t xml:space="preserve">Income: </t>
  </si>
  <si>
    <t>Total Op Expenses / Unit</t>
  </si>
  <si>
    <t>On Site Mgmt Fee / Unit</t>
  </si>
  <si>
    <t>Off Site Mgmt Fee / Unit</t>
  </si>
  <si>
    <t>Total Mgmt Fee / Unit</t>
  </si>
  <si>
    <t>Maintenance &amp; Repairs / Unit</t>
  </si>
  <si>
    <t>Percent of EGI</t>
  </si>
  <si>
    <t>Per Unit</t>
  </si>
  <si>
    <t>$ / Unit</t>
  </si>
  <si>
    <t>Less Property Tax / Unit</t>
  </si>
  <si>
    <t>Less resident services / Unit</t>
  </si>
  <si>
    <t>Total / Unit</t>
  </si>
  <si>
    <t>Percent of EGI w/o OAHTC</t>
  </si>
  <si>
    <t>Percent of EGI w OAHTC</t>
  </si>
  <si>
    <t>Total Qualified Basis:</t>
  </si>
  <si>
    <t>Total Amount Of Credit Requested:</t>
  </si>
  <si>
    <t>Total Amount of Credit Allowable:</t>
  </si>
  <si>
    <t>Net Tax Credit Investor Proceeds:</t>
  </si>
  <si>
    <t>LIHTC</t>
  </si>
  <si>
    <t>LIHTC Ineligible Costs</t>
  </si>
  <si>
    <t>(from Uses)</t>
  </si>
  <si>
    <t>Difference</t>
  </si>
  <si>
    <t>(from Tax Credit Calc)</t>
  </si>
  <si>
    <t>Over/Under:</t>
  </si>
  <si>
    <t>OAHTC:</t>
  </si>
  <si>
    <t>Annual Per Unit</t>
  </si>
  <si>
    <t>Select the project type using drop down list</t>
  </si>
  <si>
    <r>
      <t xml:space="preserve">Surplus or Gap </t>
    </r>
    <r>
      <rPr>
        <sz val="10"/>
        <color theme="1"/>
        <rFont val="Arial"/>
        <family val="2"/>
      </rPr>
      <t>(final)</t>
    </r>
  </si>
  <si>
    <t>1 bedroom</t>
  </si>
  <si>
    <t>2 bedroom</t>
  </si>
  <si>
    <t>3 bedroom</t>
  </si>
  <si>
    <t>4 bedroom</t>
  </si>
  <si>
    <t>5 bedroom</t>
  </si>
  <si>
    <t>Square Feet / Unit</t>
  </si>
  <si>
    <t>Total Square Feet by Bedroom Size</t>
  </si>
  <si>
    <t>tot sq ft</t>
  </si>
  <si>
    <t>tot units</t>
  </si>
  <si>
    <t>Month / Year used</t>
  </si>
  <si>
    <t xml:space="preserve">Each worksheet has identified cells that need to be completed; identified in green. </t>
  </si>
  <si>
    <t xml:space="preserve">Individual worksheet notes and directions are listed to the right of the primary tables. </t>
  </si>
  <si>
    <t>Application</t>
  </si>
  <si>
    <t>Initial      Application</t>
  </si>
  <si>
    <t>Final       Application</t>
  </si>
  <si>
    <t>Status</t>
  </si>
  <si>
    <t>Credits</t>
  </si>
  <si>
    <t>Proceeds</t>
  </si>
  <si>
    <t>Initial</t>
  </si>
  <si>
    <t>Final</t>
  </si>
  <si>
    <t>Residential Common Areas:</t>
  </si>
  <si>
    <t>Residential Unit Square Footage:</t>
  </si>
  <si>
    <t>Project costs net of developer fee, reserves and cash accounts</t>
  </si>
  <si>
    <t>if you change this income inflation rate from it's default (2%) you must support it in your narrative</t>
  </si>
  <si>
    <t>if you change this expense inflation rate from it's default (3%) you must support it in your narrative</t>
  </si>
  <si>
    <t>GHAP</t>
  </si>
  <si>
    <t xml:space="preserve">OHCS Rent &amp; Income pages: </t>
  </si>
  <si>
    <t>Baker</t>
  </si>
  <si>
    <t>1 Pers</t>
  </si>
  <si>
    <t>2 Pers</t>
  </si>
  <si>
    <t>3 Pers</t>
  </si>
  <si>
    <t>4 Pers</t>
  </si>
  <si>
    <t>5 Pers</t>
  </si>
  <si>
    <t>6 Pers</t>
  </si>
  <si>
    <t>7 Pers</t>
  </si>
  <si>
    <t>8 Pers</t>
  </si>
  <si>
    <t>Benton</t>
  </si>
  <si>
    <t>Clackamas</t>
  </si>
  <si>
    <t>Clatsop</t>
  </si>
  <si>
    <t>Columbia</t>
  </si>
  <si>
    <t>Coos</t>
  </si>
  <si>
    <t>Crook</t>
  </si>
  <si>
    <t>Curry</t>
  </si>
  <si>
    <t>Deschutes</t>
  </si>
  <si>
    <t>Douglas</t>
  </si>
  <si>
    <t>Gilliam</t>
  </si>
  <si>
    <t>Grant</t>
  </si>
  <si>
    <t>Harney</t>
  </si>
  <si>
    <t>Hood River</t>
  </si>
  <si>
    <t>Jackson</t>
  </si>
  <si>
    <t>Jefferson</t>
  </si>
  <si>
    <t>Josephine</t>
  </si>
  <si>
    <t>Klamath</t>
  </si>
  <si>
    <t>Lake</t>
  </si>
  <si>
    <t>Lane</t>
  </si>
  <si>
    <t>Lincoln</t>
  </si>
  <si>
    <t>Linn</t>
  </si>
  <si>
    <t>Malheur</t>
  </si>
  <si>
    <t>Marion</t>
  </si>
  <si>
    <t>Morrow</t>
  </si>
  <si>
    <t>Polk</t>
  </si>
  <si>
    <t>Sherman</t>
  </si>
  <si>
    <t>Tillamook</t>
  </si>
  <si>
    <t>Umatilla</t>
  </si>
  <si>
    <t>Union</t>
  </si>
  <si>
    <t>Wallowa</t>
  </si>
  <si>
    <t>Wasco</t>
  </si>
  <si>
    <t>Washington</t>
  </si>
  <si>
    <t>Wheeler</t>
  </si>
  <si>
    <t>Yamhill</t>
  </si>
  <si>
    <t>BDR</t>
  </si>
  <si>
    <t>MGR</t>
  </si>
  <si>
    <t>OAHTC Loan details set on the EXPENSES worksheet</t>
  </si>
  <si>
    <t xml:space="preserve">Total / Summary Costs Based on: </t>
  </si>
  <si>
    <t>Contractor Profit, Overhead &amp; GC</t>
  </si>
  <si>
    <t>Lease Up / Tenant Relocation</t>
  </si>
  <si>
    <t># of Units</t>
  </si>
  <si>
    <t>OAHTC only goes to year 20</t>
  </si>
  <si>
    <t>Construction less Contractor P&amp;O&amp;GC</t>
  </si>
  <si>
    <t>Total Construction Costs minus GC/O/P</t>
  </si>
  <si>
    <t>Development and Construction Costs, total</t>
  </si>
  <si>
    <t>Development &amp; Construction Costs</t>
  </si>
  <si>
    <t>Dev &amp; Const Cost / Res Sq Ft:</t>
  </si>
  <si>
    <t>5 BDRM</t>
  </si>
  <si>
    <t>As Selected on Summary Page</t>
  </si>
  <si>
    <t>Pro Forma Instructions</t>
  </si>
  <si>
    <t xml:space="preserve">After these elements are completed, you should proceed through all of the remaining green worksheet tabs and complete the needed information in green cells. </t>
  </si>
  <si>
    <t>(please note that the pro forma type selection on this 
Summary page determines what data is used for summary calculations)</t>
  </si>
  <si>
    <r>
      <rPr>
        <b/>
        <sz val="11"/>
        <color theme="1"/>
        <rFont val="Arial"/>
        <family val="2"/>
      </rPr>
      <t xml:space="preserve">To Start: </t>
    </r>
    <r>
      <rPr>
        <sz val="11"/>
        <color theme="1"/>
        <rFont val="Arial"/>
        <family val="2"/>
      </rPr>
      <t xml:space="preserve">Begin on the Summary Worksheet, and fill in the Project Name, Date, type of project, and Pro Forma type. These selections will carry over to all of the other worksheets; if you have any changes to make to these criteria you will need to make them here. </t>
    </r>
  </si>
  <si>
    <t xml:space="preserve">This excel workbook is an independent, stand-alone series of worksheets. 
Do not link this workbook to any other workbooks! </t>
  </si>
  <si>
    <t xml:space="preserve">Calculations won't work until all of the needed information has been entered in the workbook. </t>
  </si>
  <si>
    <t xml:space="preserve">Pro Forma Type: </t>
  </si>
  <si>
    <t>Development &amp; Construction Cost / Unit Type</t>
  </si>
  <si>
    <t>0 bedroom</t>
  </si>
  <si>
    <t>% Construction</t>
  </si>
  <si>
    <t>Net Operating Income without OAHTC</t>
  </si>
  <si>
    <t>Net Operating Income with OAHTC</t>
  </si>
  <si>
    <t>Primary DCR without OAHTC</t>
  </si>
  <si>
    <t>Primary DCR with OAHTC</t>
  </si>
  <si>
    <t>Total DCR without OAHTC</t>
  </si>
  <si>
    <t>Total DCR with OAHTC</t>
  </si>
  <si>
    <t>Primary Cash Flow without OAHTC</t>
  </si>
  <si>
    <t>Primary Cash Flow with OAHTC</t>
  </si>
  <si>
    <t>Total Cash Flow without OAHTC</t>
  </si>
  <si>
    <t>Total Cash Flow with OAHTC</t>
  </si>
  <si>
    <t>Debt Coverage Ratio:</t>
  </si>
  <si>
    <t xml:space="preserve">Net Operating Income: </t>
  </si>
  <si>
    <t xml:space="preserve">Cash Flow: </t>
  </si>
  <si>
    <t>Dev &amp; Const cost/unit</t>
  </si>
  <si>
    <t>3rd Party Const. Management</t>
  </si>
  <si>
    <t>Select the Pro Forma Type / Phase from the list</t>
  </si>
  <si>
    <t>Automatically calculated when an OAHTC loan is present</t>
  </si>
  <si>
    <t>Preference is to be no more than a maximum of 5%</t>
  </si>
  <si>
    <t xml:space="preserve">Capital Needs Assessment </t>
  </si>
  <si>
    <t>Multiplied by the applicable percentage (verify with REUA)</t>
  </si>
  <si>
    <t>Annual Pass-through:</t>
  </si>
  <si>
    <t>Actual Pass-through:</t>
  </si>
  <si>
    <t>Cash flow During Rehab</t>
  </si>
  <si>
    <t>IRS Set-aside</t>
  </si>
  <si>
    <t>Total Residential Square Footage:</t>
  </si>
  <si>
    <t xml:space="preserve">Less non-qualifying costs or units of higher quality  </t>
  </si>
  <si>
    <t xml:space="preserve">Less Historic Tax Credit (Residential Portion Only)  </t>
  </si>
  <si>
    <t>Amortized Debt (HOME Loan, , Partnership Loans, etc.) &amp; Cash flow Loans</t>
  </si>
  <si>
    <t>select from drop down</t>
  </si>
  <si>
    <r>
      <t>Unit Type</t>
    </r>
    <r>
      <rPr>
        <b/>
        <sz val="7"/>
        <rFont val="Arial"/>
        <family val="2"/>
      </rPr>
      <t xml:space="preserve"> </t>
    </r>
    <r>
      <rPr>
        <sz val="7"/>
        <rFont val="Arial"/>
        <family val="2"/>
      </rPr>
      <t>(BDR /MGR)</t>
    </r>
  </si>
  <si>
    <t>Enter estimated start date of the loan</t>
  </si>
  <si>
    <t xml:space="preserve">Commercial worksheets are included in this workbook as samples only; commercial income is not to be included in the evaluation of residential properties. </t>
  </si>
  <si>
    <t xml:space="preserve">Commercial worksheets are included in this workbook as samples only; 
commercial income is not to be included in the evaluation of residential properties. </t>
  </si>
  <si>
    <t xml:space="preserve">This workbook has been created in Excel 2010; though efforts have been made to ensure compatibilty with previous versions, it is not guaranteed. </t>
  </si>
  <si>
    <t>Rate Lock Fee</t>
  </si>
  <si>
    <t>Amortization (Years)</t>
  </si>
  <si>
    <t xml:space="preserve">Project site: </t>
  </si>
  <si>
    <t xml:space="preserve">Site Names: </t>
  </si>
  <si>
    <t>select site:</t>
  </si>
  <si>
    <t>Commercial space</t>
  </si>
  <si>
    <t>Other Revenue Total:</t>
  </si>
  <si>
    <t>Service Revenue Total:</t>
  </si>
  <si>
    <t xml:space="preserve">select project site: </t>
  </si>
  <si>
    <t>Annual Operating Expenses
by site</t>
  </si>
  <si>
    <t>Annual Operating Expenses
Total</t>
  </si>
  <si>
    <t>Bond Compliance ($10/unit)</t>
  </si>
  <si>
    <t>Elevator Maintenance</t>
  </si>
  <si>
    <t>PBS/PSH Unit Services</t>
  </si>
  <si>
    <t>Taxes (non-real estate)</t>
  </si>
  <si>
    <t>Select project sites and enter the annual operating expense detail for each; they will total in the Total Operating Expense section below</t>
  </si>
  <si>
    <t>4% LIHTC (Equity)</t>
  </si>
  <si>
    <t>Housing Preservation Funds</t>
  </si>
  <si>
    <t>Weatherization</t>
  </si>
  <si>
    <t>OHCS Programs</t>
  </si>
  <si>
    <t>Historic Tax Credits</t>
  </si>
  <si>
    <t xml:space="preserve"> (A)           Initial</t>
  </si>
  <si>
    <t>(B)        Final</t>
  </si>
  <si>
    <t>select project site</t>
  </si>
  <si>
    <t>Initial costs</t>
  </si>
  <si>
    <t>Final costs</t>
  </si>
  <si>
    <t>final</t>
  </si>
  <si>
    <r>
      <t xml:space="preserve">Surplus or Gap </t>
    </r>
    <r>
      <rPr>
        <sz val="10"/>
        <color theme="1"/>
        <rFont val="Arial"/>
        <family val="2"/>
      </rPr>
      <t>(initial)</t>
    </r>
  </si>
  <si>
    <r>
      <rPr>
        <sz val="10"/>
        <color theme="3"/>
        <rFont val="Arial"/>
        <family val="2"/>
      </rPr>
      <t xml:space="preserve">(initial) </t>
    </r>
    <r>
      <rPr>
        <b/>
        <sz val="10"/>
        <color theme="3"/>
        <rFont val="Arial"/>
        <family val="2"/>
      </rPr>
      <t>Surplus or Gap</t>
    </r>
  </si>
  <si>
    <t>Additional unit type / structures can be added by UNHIDING rows following row 20</t>
  </si>
  <si>
    <t>add more project sites by unhiding columns I-L</t>
  </si>
  <si>
    <t>add more project sites by unhiding columns R-U</t>
  </si>
  <si>
    <t>add more units by unhiding rows</t>
  </si>
  <si>
    <t>A site</t>
  </si>
  <si>
    <t>B site</t>
  </si>
  <si>
    <t xml:space="preserve">Other Non-OHCS sources: </t>
  </si>
  <si>
    <t xml:space="preserve">Other  </t>
  </si>
  <si>
    <t>For LIHTC Applicants ONLY</t>
  </si>
  <si>
    <t>Negative Arbitrage</t>
  </si>
  <si>
    <t>Bond Counsel</t>
  </si>
  <si>
    <t>Trustee Acceptance Fee</t>
  </si>
  <si>
    <t>Annual Trustee Fee to Stabilization</t>
  </si>
  <si>
    <t>OHCS Bond Application Charge</t>
  </si>
  <si>
    <t>OHCS Financial Advisor</t>
  </si>
  <si>
    <t>TEFRA Notice</t>
  </si>
  <si>
    <t>Bond Underwriter</t>
  </si>
  <si>
    <t>List only portion not covered by waivers</t>
  </si>
  <si>
    <t>Pest &amp; Dry Rot Report</t>
  </si>
  <si>
    <t>Contractor Liability Insurance</t>
  </si>
  <si>
    <t>Contractor Performance Bond</t>
  </si>
  <si>
    <t>Other Loans (Partnership Loans) &amp; Cash flow Loans</t>
  </si>
  <si>
    <t>site:</t>
  </si>
  <si>
    <t>Tentative</t>
  </si>
  <si>
    <t>Conditional</t>
  </si>
  <si>
    <t>Committed</t>
  </si>
  <si>
    <t>Initial Application</t>
  </si>
  <si>
    <t>Final Application</t>
  </si>
  <si>
    <t>Use applicable column for data entry</t>
  </si>
  <si>
    <t>Applicable column to be populated based on selection above</t>
  </si>
  <si>
    <t>30%
Acquisition</t>
  </si>
  <si>
    <t>30% Construction</t>
  </si>
  <si>
    <t>30%  Acquisition</t>
  </si>
  <si>
    <t>30% Construction (New / Rehab)</t>
  </si>
  <si>
    <r>
      <rPr>
        <b/>
        <sz val="10"/>
        <color theme="1"/>
        <rFont val="Arial"/>
        <family val="2"/>
      </rPr>
      <t xml:space="preserve">Total Costs
</t>
    </r>
    <r>
      <rPr>
        <sz val="8"/>
        <color theme="1"/>
        <rFont val="Arial"/>
        <family val="2"/>
      </rPr>
      <t>(comm &amp; res)</t>
    </r>
  </si>
  <si>
    <t>selected on Summary page:</t>
  </si>
  <si>
    <t>this selection also chooses the source of the summary figures below</t>
  </si>
  <si>
    <r>
      <t>OAHTC Annual Fee</t>
    </r>
    <r>
      <rPr>
        <sz val="10"/>
        <rFont val="Arial"/>
        <family val="2"/>
      </rPr>
      <t xml:space="preserve"> (5% of annual credit)</t>
    </r>
  </si>
  <si>
    <t>Ag Tax Credit</t>
  </si>
  <si>
    <t xml:space="preserve">Other: </t>
  </si>
  <si>
    <t>CALCULATION OF 50% TEST</t>
  </si>
  <si>
    <t>Bond Loan Amount</t>
  </si>
  <si>
    <t>Total Project Cost</t>
  </si>
  <si>
    <t>Must be Above 50%</t>
  </si>
  <si>
    <t>Eligible Basis</t>
  </si>
  <si>
    <t>(add) Land Cost</t>
  </si>
  <si>
    <t>Sub-total</t>
  </si>
  <si>
    <t xml:space="preserve">Loan Amt/Sub-total = </t>
  </si>
  <si>
    <t xml:space="preserve">Description: </t>
  </si>
  <si>
    <t>Market</t>
  </si>
  <si>
    <t>Affordable</t>
  </si>
  <si>
    <t>Afford- able vs Market</t>
  </si>
  <si>
    <t>Affordable units</t>
  </si>
  <si>
    <t>Market Units</t>
  </si>
  <si>
    <t>Aff Sq Ft</t>
  </si>
  <si>
    <t>Market SqFt</t>
  </si>
  <si>
    <t>Tot Res SqFt</t>
  </si>
  <si>
    <t xml:space="preserve">Total  </t>
  </si>
  <si>
    <t>OHCS Reconveyance Charge</t>
  </si>
  <si>
    <t>OHCS Doc Prep Charge</t>
  </si>
  <si>
    <t>Bridge Loan Fee</t>
  </si>
  <si>
    <t>Bridge Loan Closing Fees</t>
  </si>
  <si>
    <t>OHCS Tax Credit Application Charge</t>
  </si>
  <si>
    <t>OHCS Tax Credit Reservation Charge</t>
  </si>
  <si>
    <t>OHCS Recipient Charge</t>
  </si>
  <si>
    <t>Tax Credit Syndication Costs</t>
  </si>
  <si>
    <t>OHCS Bond Issuance Charge</t>
  </si>
  <si>
    <t>Res Vacancy Rate</t>
  </si>
  <si>
    <t>Comm Vacancy Rate</t>
  </si>
  <si>
    <t>less</t>
  </si>
  <si>
    <t>OTHER Vacancy Rate</t>
  </si>
  <si>
    <t xml:space="preserve">OTHER: </t>
  </si>
  <si>
    <t>OTHER:</t>
  </si>
  <si>
    <t>applies to garage/parking &amp; commercial space</t>
  </si>
  <si>
    <t>identify what vacancy factor applies to OTHER factor listed in Other revenue</t>
  </si>
  <si>
    <t>applies to unit rents and service revenue, laundry, deposits, cable tv, interest income, internet</t>
  </si>
  <si>
    <t>30 Year Replacement Schedule</t>
  </si>
  <si>
    <t>Inflation Rate:</t>
  </si>
  <si>
    <t>Reserve Account Growth Rate:</t>
  </si>
  <si>
    <t>Total Number of Units</t>
  </si>
  <si>
    <t>Useful</t>
  </si>
  <si>
    <t>Units</t>
  </si>
  <si>
    <t xml:space="preserve">Unit </t>
  </si>
  <si>
    <t>Life</t>
  </si>
  <si>
    <t>Schedule</t>
  </si>
  <si>
    <t>Yr 1</t>
  </si>
  <si>
    <t>Yr 2</t>
  </si>
  <si>
    <t>Yr 3</t>
  </si>
  <si>
    <t>Yr 4</t>
  </si>
  <si>
    <t>Yr 5</t>
  </si>
  <si>
    <t>Yr 6</t>
  </si>
  <si>
    <t>Yr 7</t>
  </si>
  <si>
    <t>Yr 8</t>
  </si>
  <si>
    <t>Yr 9</t>
  </si>
  <si>
    <t>Yr 10</t>
  </si>
  <si>
    <t>Yr 11</t>
  </si>
  <si>
    <t>Yr 12</t>
  </si>
  <si>
    <t>Yr 13</t>
  </si>
  <si>
    <t>Yr 14</t>
  </si>
  <si>
    <t>Yr 15</t>
  </si>
  <si>
    <t>Yr 16</t>
  </si>
  <si>
    <t>Yr 17</t>
  </si>
  <si>
    <t>Yr 18</t>
  </si>
  <si>
    <t>Yr 19</t>
  </si>
  <si>
    <t>Yr 20</t>
  </si>
  <si>
    <t>Yr 21</t>
  </si>
  <si>
    <t>Yr 22</t>
  </si>
  <si>
    <t>Yr 23</t>
  </si>
  <si>
    <t>Yr 24</t>
  </si>
  <si>
    <t>Yr 25</t>
  </si>
  <si>
    <t>Yr 26</t>
  </si>
  <si>
    <t>Yr 27</t>
  </si>
  <si>
    <t>Yr 28</t>
  </si>
  <si>
    <t>Yr 29</t>
  </si>
  <si>
    <t>Yr 30</t>
  </si>
  <si>
    <t>Replacement Item</t>
  </si>
  <si>
    <t>Items</t>
  </si>
  <si>
    <t>Cost</t>
  </si>
  <si>
    <t>(Yrs)</t>
  </si>
  <si>
    <t>Replaced</t>
  </si>
  <si>
    <t>PROJECT INTERIOR</t>
  </si>
  <si>
    <t>Dishwasher Units</t>
  </si>
  <si>
    <t>Dishwasher Costs</t>
  </si>
  <si>
    <t>Dryer Units</t>
  </si>
  <si>
    <t>Dryer Costs</t>
  </si>
  <si>
    <t>Washer Units</t>
  </si>
  <si>
    <t>Washer Costs</t>
  </si>
  <si>
    <t>Garbage Disposal Units</t>
  </si>
  <si>
    <t>Garbage Disposal Costs</t>
  </si>
  <si>
    <t>Microwave Units</t>
  </si>
  <si>
    <t>Microwave Costs</t>
  </si>
  <si>
    <t>Range Units</t>
  </si>
  <si>
    <t>Range Costs</t>
  </si>
  <si>
    <t>Range Hood Units</t>
  </si>
  <si>
    <t>Range Hood Costs</t>
  </si>
  <si>
    <t>Refrigerator Units</t>
  </si>
  <si>
    <t>Refrigerator Costs</t>
  </si>
  <si>
    <t>Water Heater Units</t>
  </si>
  <si>
    <t>Water Heater Costs</t>
  </si>
  <si>
    <t>Carpet Units</t>
  </si>
  <si>
    <t>Carpet Costs</t>
  </si>
  <si>
    <t>Vinyl Units</t>
  </si>
  <si>
    <t>Vinyl Costs</t>
  </si>
  <si>
    <t>Bath Cabinets Units</t>
  </si>
  <si>
    <t>Bath Cabinets Costs</t>
  </si>
  <si>
    <t>Bath Countertops Units</t>
  </si>
  <si>
    <t>Bath Countertops Costs</t>
  </si>
  <si>
    <t>Kitchen Countertops Units</t>
  </si>
  <si>
    <t>Kitchen Countertops Costs</t>
  </si>
  <si>
    <t>Kitchen Cabinets Units</t>
  </si>
  <si>
    <t>Kitchen Cabinets Costs</t>
  </si>
  <si>
    <t>Bath/Kitchen-Faucets Units</t>
  </si>
  <si>
    <t>Bath/Kitchen-Faucets Costs</t>
  </si>
  <si>
    <t>Shower/Tub Units</t>
  </si>
  <si>
    <t>Shower/Tub Costs</t>
  </si>
  <si>
    <t>Sink - Bath Units</t>
  </si>
  <si>
    <t>Sink - Bath Costs</t>
  </si>
  <si>
    <t>Sink - Kitchen Units</t>
  </si>
  <si>
    <t>Sink - Kitchen Costs</t>
  </si>
  <si>
    <t>Toilet Units</t>
  </si>
  <si>
    <t>Toilet Costs</t>
  </si>
  <si>
    <t>Plumbing System Units</t>
  </si>
  <si>
    <t>Plumbing System Costs</t>
  </si>
  <si>
    <t>Exhaust Fan Units</t>
  </si>
  <si>
    <t>Exhaust Fan Costs</t>
  </si>
  <si>
    <t>Interior Lighting Units</t>
  </si>
  <si>
    <t>Interior Lighting Costs</t>
  </si>
  <si>
    <t>Elevator Units</t>
  </si>
  <si>
    <t>Elevator Costs</t>
  </si>
  <si>
    <t>Smoke Detector Units</t>
  </si>
  <si>
    <t>Smoke Detector Costs</t>
  </si>
  <si>
    <t>Energy Conservation Items</t>
  </si>
  <si>
    <t>Energy Conservation Costs</t>
  </si>
  <si>
    <t>Safety/Security Systems</t>
  </si>
  <si>
    <t>Safety/Security Costs</t>
  </si>
  <si>
    <t>Drywall Units</t>
  </si>
  <si>
    <t>Drywall Costs</t>
  </si>
  <si>
    <t>Painting Units</t>
  </si>
  <si>
    <t>Painting Costs</t>
  </si>
  <si>
    <t>Baseboard &amp; Shoe Units</t>
  </si>
  <si>
    <t>Baseboard &amp; Shoe Costs</t>
  </si>
  <si>
    <t>Closet Paks Unit</t>
  </si>
  <si>
    <t>Door Trim Units</t>
  </si>
  <si>
    <t>Door Trim Costs</t>
  </si>
  <si>
    <t>Window Trim Units</t>
  </si>
  <si>
    <t>Window Trim Costs</t>
  </si>
  <si>
    <t>Closet Doors Units</t>
  </si>
  <si>
    <t>Closet Doors Costs</t>
  </si>
  <si>
    <t>Exterior Doors Units</t>
  </si>
  <si>
    <t>Exterior Doors Costs</t>
  </si>
  <si>
    <t>Interior Doors Units</t>
  </si>
  <si>
    <t>Interior Doors Costs</t>
  </si>
  <si>
    <t>Blinds Units</t>
  </si>
  <si>
    <t>Blinds Costs</t>
  </si>
  <si>
    <t>Drapes Units</t>
  </si>
  <si>
    <t>Drapes Costs</t>
  </si>
  <si>
    <t>Air Conditioner Units</t>
  </si>
  <si>
    <t>Air Conditioner Costs</t>
  </si>
  <si>
    <t>Heating-Electric Units</t>
  </si>
  <si>
    <t>Heating-Electric Costs</t>
  </si>
  <si>
    <t>Heating-Gas Units</t>
  </si>
  <si>
    <t>Heating-Gas Costs</t>
  </si>
  <si>
    <r>
      <t xml:space="preserve">Total Project </t>
    </r>
    <r>
      <rPr>
        <b/>
        <u/>
        <sz val="12"/>
        <rFont val="Arial"/>
        <family val="2"/>
      </rPr>
      <t>Interior</t>
    </r>
  </si>
  <si>
    <t>PROJECT EXTERIOR</t>
  </si>
  <si>
    <t>Gutters Units</t>
  </si>
  <si>
    <t>Gutters Costs</t>
  </si>
  <si>
    <t>Roofing</t>
  </si>
  <si>
    <t>Roofing Costs</t>
  </si>
  <si>
    <t>Siding/Trim</t>
  </si>
  <si>
    <t>Siding/Trim Costs</t>
  </si>
  <si>
    <t>Windows Units</t>
  </si>
  <si>
    <t>Wiindows Costs</t>
  </si>
  <si>
    <t>Stairs (rails/risers/stringers)</t>
  </si>
  <si>
    <t>Stairs (rails/risers/stringers) Costs</t>
  </si>
  <si>
    <t>Window Screens Units</t>
  </si>
  <si>
    <t>Window Screens Costs</t>
  </si>
  <si>
    <t>Deck Units</t>
  </si>
  <si>
    <t>Deck Costs</t>
  </si>
  <si>
    <t>Fences (Perimeter)</t>
  </si>
  <si>
    <t>Fences (Perimeter) Costs</t>
  </si>
  <si>
    <t>Fences Units</t>
  </si>
  <si>
    <t>Fences (Units) Costs</t>
  </si>
  <si>
    <t>Patios Units</t>
  </si>
  <si>
    <t>Patios Costs</t>
  </si>
  <si>
    <t>Privacy Screens Units</t>
  </si>
  <si>
    <t>Privacy Screens Costs</t>
  </si>
  <si>
    <t>Pool</t>
  </si>
  <si>
    <t>Pool Costs</t>
  </si>
  <si>
    <t>Pool Mechanical</t>
  </si>
  <si>
    <t>Pool Mechanical Costs</t>
  </si>
  <si>
    <t>Laundry Room</t>
  </si>
  <si>
    <t>Laundry Room Costs</t>
  </si>
  <si>
    <t>Sport Court</t>
  </si>
  <si>
    <t>Sport Court Costs</t>
  </si>
  <si>
    <t>Exercise Room</t>
  </si>
  <si>
    <t>Exercise Room Costs</t>
  </si>
  <si>
    <t>Computer Systems</t>
  </si>
  <si>
    <t>Computer Systems Costs</t>
  </si>
  <si>
    <t>Copiers/Fax Machines</t>
  </si>
  <si>
    <t>Copiers/Fax Machines Costs</t>
  </si>
  <si>
    <t>Playground Equipment</t>
  </si>
  <si>
    <t>Playground Equip Costs</t>
  </si>
  <si>
    <t>Landscaping Costs</t>
  </si>
  <si>
    <t>Concrete Walks</t>
  </si>
  <si>
    <t>Concrete Walks Costs</t>
  </si>
  <si>
    <t>AC Paving</t>
  </si>
  <si>
    <t>AC Paving Costs</t>
  </si>
  <si>
    <t>Sprinkler System</t>
  </si>
  <si>
    <t>Sprinkler System Costs</t>
  </si>
  <si>
    <t>Retaining Walls</t>
  </si>
  <si>
    <t>Retaining Walls Costs</t>
  </si>
  <si>
    <r>
      <t xml:space="preserve">Total Project </t>
    </r>
    <r>
      <rPr>
        <b/>
        <u/>
        <sz val="12"/>
        <rFont val="Arial"/>
        <family val="2"/>
      </rPr>
      <t>Exterior</t>
    </r>
  </si>
  <si>
    <t>TOTAL PROJECT COSTS</t>
  </si>
  <si>
    <t>Reserve for Replacement</t>
  </si>
  <si>
    <t>Annual Deposit</t>
  </si>
  <si>
    <t>Annual Deposit/Balance</t>
  </si>
  <si>
    <t>Replacements Required</t>
  </si>
  <si>
    <t>Interest on Reserve</t>
  </si>
  <si>
    <t>Reserve Cummulative  Balance</t>
  </si>
  <si>
    <t>(green cells allow data input)</t>
  </si>
  <si>
    <t>if only 1 site, enter it; this populates the data entry portion of the pro forma</t>
  </si>
  <si>
    <r>
      <rPr>
        <b/>
        <sz val="11"/>
        <color theme="1"/>
        <rFont val="Arial"/>
        <family val="2"/>
      </rPr>
      <t>All worksheets are locked</t>
    </r>
    <r>
      <rPr>
        <sz val="11"/>
        <color theme="1"/>
        <rFont val="Arial"/>
        <family val="2"/>
      </rPr>
      <t>, in order to preserve the integrity of the internal calculations. Contact your loan officer if any changes are needed.</t>
    </r>
  </si>
  <si>
    <t>Total eligible basis from Uses of Funding page: (should match; excpt for deductions in 29-33)</t>
  </si>
  <si>
    <t xml:space="preserve">Site: </t>
  </si>
  <si>
    <t>unhide rows below for site specific entry</t>
  </si>
  <si>
    <t>Type of Utility   
(Gas, elec., Oil, Fans, etc.)</t>
  </si>
  <si>
    <t>site</t>
  </si>
  <si>
    <t>A</t>
  </si>
  <si>
    <t>B</t>
  </si>
  <si>
    <t>C</t>
  </si>
  <si>
    <t>D</t>
  </si>
  <si>
    <t>E</t>
  </si>
  <si>
    <t>F</t>
  </si>
  <si>
    <t>Outstanding Balance:</t>
  </si>
  <si>
    <t>Enter soft debt in order of cash flow waterfall</t>
  </si>
  <si>
    <t>SITE CALCULATION OF TAX CREDIT</t>
  </si>
  <si>
    <r>
      <t xml:space="preserve">30% </t>
    </r>
    <r>
      <rPr>
        <b/>
        <sz val="9"/>
        <rFont val="Arial"/>
        <family val="2"/>
      </rPr>
      <t xml:space="preserve">Basis Boost </t>
    </r>
    <r>
      <rPr>
        <b/>
        <sz val="10"/>
        <rFont val="Arial"/>
        <family val="2"/>
      </rPr>
      <t>Construction</t>
    </r>
  </si>
  <si>
    <t>see data entry sheet for site specific values</t>
  </si>
  <si>
    <t xml:space="preserve">If located in a Qualified Census Tract (QCT), Difficult to Develop Area (DDA); enter the applicable area below: </t>
  </si>
  <si>
    <t xml:space="preserve">If located in a Qualified Census Tract (QCT), Difficult to Develop Area (DDA): </t>
  </si>
  <si>
    <t>Subsidy Revenue Total:</t>
  </si>
  <si>
    <t>Subsidy:</t>
  </si>
  <si>
    <t>Based on HUD's published Multifamily Tax Subsidy income limits</t>
  </si>
  <si>
    <t>Commercial data (columns F &amp; G) are only required where applicable; these columns may be hidden if preferred.  To hide the columns highlight columns F &amp; G by selecting them at the top of the sheet; right click and select HIDE</t>
  </si>
  <si>
    <t>DEVELOPER FEE</t>
  </si>
  <si>
    <t xml:space="preserve"># units: </t>
  </si>
  <si>
    <t>9% LIHTC</t>
  </si>
  <si>
    <t xml:space="preserve">4% LIHTC </t>
  </si>
  <si>
    <t>4% LIHTC</t>
  </si>
  <si>
    <t>Project Size</t>
  </si>
  <si>
    <t>Acquisition/ Rehab</t>
  </si>
  <si>
    <t>&lt;31 Units</t>
  </si>
  <si>
    <t>+ $5,500/unit for Preservation</t>
  </si>
  <si>
    <t>31-75 Units</t>
  </si>
  <si>
    <t>76-100 Units</t>
  </si>
  <si>
    <t>100+ Units</t>
  </si>
  <si>
    <r>
      <t xml:space="preserve">Total Project Cost </t>
    </r>
    <r>
      <rPr>
        <b/>
        <sz val="10"/>
        <color theme="1"/>
        <rFont val="Arial"/>
        <family val="2"/>
      </rPr>
      <t xml:space="preserve">MINUS </t>
    </r>
    <r>
      <rPr>
        <sz val="10"/>
        <color theme="1"/>
        <rFont val="Arial"/>
        <family val="2"/>
      </rPr>
      <t>Acquisition, Developer Fee, Consultant Fee, Capitalized Reserves</t>
    </r>
  </si>
  <si>
    <r>
      <t xml:space="preserve">+ $4,000/unit </t>
    </r>
    <r>
      <rPr>
        <b/>
        <sz val="10"/>
        <color theme="1"/>
        <rFont val="Arial"/>
        <family val="2"/>
      </rPr>
      <t>OR</t>
    </r>
  </si>
  <si>
    <t>Developer Fee PLUS Consultant Fee</t>
  </si>
  <si>
    <t xml:space="preserve">Type: </t>
  </si>
  <si>
    <t>Preservation:</t>
  </si>
  <si>
    <t xml:space="preserve">Applicable Developer Fee Percentage: </t>
  </si>
  <si>
    <t>+ Acq/Rehab OR Preservation / $ unit</t>
  </si>
  <si>
    <t xml:space="preserve">Numerator: </t>
  </si>
  <si>
    <t>Developer Fee:</t>
  </si>
  <si>
    <t xml:space="preserve">Consultant Fee: </t>
  </si>
  <si>
    <t xml:space="preserve">Other Consultant Fee: </t>
  </si>
  <si>
    <t xml:space="preserve">explanation: </t>
  </si>
  <si>
    <t>linked from uses</t>
  </si>
  <si>
    <t xml:space="preserve">Total Numerator: </t>
  </si>
  <si>
    <t xml:space="preserve">Denominator: </t>
  </si>
  <si>
    <t>-less</t>
  </si>
  <si>
    <t>Capitalized reserves</t>
  </si>
  <si>
    <t>Total Denominator</t>
  </si>
  <si>
    <t xml:space="preserve">Estimated Max: </t>
  </si>
  <si>
    <t>Numerator</t>
  </si>
  <si>
    <t>Denominator</t>
  </si>
  <si>
    <t>Calculated percentage</t>
  </si>
  <si>
    <t>Numerator LESS $/unit for acq/rehab &amp; preservation</t>
  </si>
  <si>
    <t>Developer Fee Percentage Calculation</t>
  </si>
  <si>
    <t xml:space="preserve">Within Limits? </t>
  </si>
  <si>
    <t>Aggregate Basis</t>
  </si>
  <si>
    <t>Total Bond Issuance</t>
  </si>
  <si>
    <t>Issuer of Bonds:</t>
  </si>
  <si>
    <t>Long-Term Bonds</t>
  </si>
  <si>
    <t>Short-Term Bonds</t>
  </si>
  <si>
    <t>Issuance Fee:</t>
  </si>
  <si>
    <t>Draw-Down?</t>
  </si>
  <si>
    <t>Draw-Down Fee:</t>
  </si>
  <si>
    <t>Purchaser:</t>
  </si>
  <si>
    <t>Cash &amp; Deferred Development Fee required in rows 30 &amp; 31; these feed other sheets in the workbook</t>
  </si>
  <si>
    <r>
      <t>LOANS</t>
    </r>
    <r>
      <rPr>
        <sz val="10"/>
        <rFont val="Arial"/>
        <family val="2"/>
      </rPr>
      <t xml:space="preserve"> (list as applicable)</t>
    </r>
  </si>
  <si>
    <t>Comments</t>
  </si>
  <si>
    <t>Enter Source</t>
  </si>
  <si>
    <t xml:space="preserve">Enter Source </t>
  </si>
  <si>
    <t>Bonds</t>
  </si>
  <si>
    <t>Total Cost from Uses</t>
  </si>
  <si>
    <r>
      <t>(c)</t>
    </r>
    <r>
      <rPr>
        <sz val="7"/>
        <color rgb="FF000000"/>
        <rFont val="Times New Roman"/>
        <family val="1"/>
      </rPr>
      <t xml:space="preserve">   </t>
    </r>
    <r>
      <rPr>
        <sz val="11"/>
        <color rgb="FF000000"/>
        <rFont val="Arial"/>
        <family val="2"/>
      </rPr>
      <t>If the expenditures were paid with a source of borrowed funds (OTHER than bond proceeds) and that borrowing will be repaid with a different source of funds (INCLUDING bond proceeds), create a new line item for each borrowing that will be repaid, in whole or in part, with one of the sources shown in the columns for funding sources, and show the source(s) of funds used to repay that borrowing. The use of these line items means that the uses of funds may add up to more than the total project costs, because some of those sources are being used to repay other sources that paid project costs.</t>
    </r>
  </si>
  <si>
    <r>
      <t>(b)</t>
    </r>
    <r>
      <rPr>
        <sz val="7"/>
        <color rgb="FF000000"/>
        <rFont val="Times New Roman"/>
        <family val="1"/>
      </rPr>
      <t xml:space="preserve">   </t>
    </r>
    <r>
      <rPr>
        <sz val="11"/>
        <color rgb="FF000000"/>
        <rFont val="Arial"/>
        <family val="2"/>
      </rPr>
      <t>If the expenditures were originally paid from a source other than bond proceeds that are to be reimbursed with bond proceeds, enter the expenditure in the bond proceeds column. Do NOT enter the expenditure in the column for the other source of funds, but note the reimbursement in a Comments column for the line item.</t>
    </r>
  </si>
  <si>
    <r>
      <t>(a)</t>
    </r>
    <r>
      <rPr>
        <sz val="7"/>
        <color rgb="FF000000"/>
        <rFont val="Times New Roman"/>
        <family val="1"/>
      </rPr>
      <t xml:space="preserve">   </t>
    </r>
    <r>
      <rPr>
        <sz val="11"/>
        <color rgb="FF000000"/>
        <rFont val="Arial"/>
        <family val="2"/>
      </rPr>
      <t>If the expenditures were originally paid with bond proceeds enter them in the bond proceeds column. Do NOT enter them in the column for the other source of funds, but note the reimbursement in a Comments column for the line item.</t>
    </r>
  </si>
  <si>
    <r>
      <t>2.</t>
    </r>
    <r>
      <rPr>
        <sz val="7"/>
        <color rgb="FF000000"/>
        <rFont val="Times New Roman"/>
        <family val="1"/>
      </rPr>
      <t xml:space="preserve">     </t>
    </r>
    <r>
      <rPr>
        <sz val="11"/>
        <color rgb="FF000000"/>
        <rFont val="Arial"/>
        <family val="2"/>
      </rPr>
      <t>For expenditures paid AFTER the bonds are issued with one source of funds that are to be reimbursed with another source of funds, do the following:</t>
    </r>
  </si>
  <si>
    <r>
      <t>1.</t>
    </r>
    <r>
      <rPr>
        <sz val="7"/>
        <color rgb="FF000000"/>
        <rFont val="Times New Roman"/>
        <family val="1"/>
      </rPr>
      <t xml:space="preserve">     </t>
    </r>
    <r>
      <rPr>
        <sz val="11"/>
        <color rgb="FF000000"/>
        <rFont val="Arial"/>
        <family val="2"/>
      </rPr>
      <t>For expenditures paid BEFORE the bonds are issued that will be reimbursed with bond proceeds, enter the amount of expenditures to be reimbursed as a use of bond proceeds, not as a use of the original source of funds.</t>
    </r>
  </si>
  <si>
    <t xml:space="preserve">INSTRUCTIONS: </t>
  </si>
  <si>
    <t>This worksheet is being provided as a courtesy only. The information on this sheet will be reviewed by bond counsel for the purposes of providing an initial opinion on the bond uses. Please direct any questions to bond counsel</t>
  </si>
  <si>
    <t>Applicant must provide a cash flow analysis in their preferred format. The cash flow analysis must, at a minimum, identify the timing of the availability of the sources as they are applied to the project</t>
  </si>
  <si>
    <t>Enter perm lender name and loan amount in line 22</t>
  </si>
  <si>
    <r>
      <t>You may add</t>
    </r>
    <r>
      <rPr>
        <b/>
        <sz val="11"/>
        <color theme="1"/>
        <rFont val="Arial"/>
        <family val="2"/>
      </rPr>
      <t xml:space="preserve"> Additional Tabs </t>
    </r>
    <r>
      <rPr>
        <sz val="11"/>
        <color theme="1"/>
        <rFont val="Arial"/>
        <family val="2"/>
      </rPr>
      <t>to accommodate lender and/or investor requirements</t>
    </r>
  </si>
  <si>
    <t>OHCS Bond Issuance Fees</t>
  </si>
  <si>
    <r>
      <t xml:space="preserve">Do </t>
    </r>
    <r>
      <rPr>
        <b/>
        <u/>
        <sz val="11"/>
        <color theme="1"/>
        <rFont val="Calibri"/>
        <family val="2"/>
        <scheme val="minor"/>
      </rPr>
      <t>not</t>
    </r>
    <r>
      <rPr>
        <b/>
        <sz val="11"/>
        <color theme="1"/>
        <rFont val="Calibri"/>
        <family val="2"/>
        <scheme val="minor"/>
      </rPr>
      <t xml:space="preserve"> include long term portion here</t>
    </r>
  </si>
  <si>
    <t>Secondary permanent loan (non-cash flow, hard debt)</t>
  </si>
  <si>
    <t xml:space="preserve">SECONDARY PERM LOAN: </t>
  </si>
  <si>
    <t xml:space="preserve">Full lender interest rate </t>
  </si>
  <si>
    <t># of Buildings</t>
  </si>
  <si>
    <t>Notarial Certificate for Final Sources and Uses Form</t>
  </si>
  <si>
    <t>STATE OF OREGON</t>
  </si>
  <si>
    <t>)</t>
  </si>
  <si>
    <t>)ss:</t>
  </si>
  <si>
    <t>County of</t>
  </si>
  <si>
    <t xml:space="preserve">                                                                  </t>
  </si>
  <si>
    <t>Notary Public for the State of Oregon</t>
  </si>
  <si>
    <t xml:space="preserve">My commission expires:                          </t>
  </si>
  <si>
    <t xml:space="preserve">The undersigned, being duly authorized to complete this Sources and Uses statement on behalf of </t>
  </si>
  <si>
    <t xml:space="preserve">Instructions:  </t>
  </si>
  <si>
    <t xml:space="preserve">This form is to be completed and submitted as part of the final application. </t>
  </si>
  <si>
    <t xml:space="preserve">Please make sure the person signing this form is authorized signer for the ownership entity; and </t>
  </si>
  <si>
    <t>the date of this pro forma has been updated to reflect the date this form is executed</t>
  </si>
  <si>
    <t>Enter Owenership Entity Name</t>
  </si>
  <si>
    <t>hereby represents</t>
  </si>
  <si>
    <t xml:space="preserve">and certifies that the information provided in the attached pro forma is true and complete </t>
  </si>
  <si>
    <t xml:space="preserve">to the best of his/her knowledge. </t>
  </si>
  <si>
    <t>Name of signor</t>
  </si>
  <si>
    <t>The foregoing instrument was acknowledged before me this___ day of ___________, 20____</t>
  </si>
  <si>
    <t xml:space="preserve">by ___________________________________, who is the _________________________ of </t>
  </si>
  <si>
    <t>_________________________________________, on behalf of the Owner.</t>
  </si>
  <si>
    <t xml:space="preserve">Date of final pro forma: </t>
  </si>
  <si>
    <t xml:space="preserve">Total Sources and Uses: </t>
  </si>
  <si>
    <t>populates from Summary tab</t>
  </si>
  <si>
    <t>populates from Sources tab</t>
  </si>
  <si>
    <r>
      <rPr>
        <b/>
        <sz val="10"/>
        <rFont val="Arial"/>
        <family val="2"/>
      </rPr>
      <t>Please Note:</t>
    </r>
    <r>
      <rPr>
        <sz val="10"/>
        <rFont val="Arial"/>
        <family val="2"/>
      </rPr>
      <t xml:space="preserve"> If this project is currently under OHCS program rent restrictions, and OHCS approved rents are lower than proposed in this proforma please contact your Loan Officer to discuss.  Approval of the development and operating budgets does not guarantee an increase to current OHCS approved rents. </t>
    </r>
  </si>
  <si>
    <t>http://www.oregon.gov/ohcs/Pages/research-income-rent-limits-lihtc-2019.aspx</t>
  </si>
  <si>
    <t>If you would like to model a different Income Inflation Rate, please the Developer Assumptions Income tab.</t>
  </si>
  <si>
    <t>LIHTC Compliance ($40/unit)</t>
  </si>
  <si>
    <t>Non LIHTC Monitoring ($25/unit)</t>
  </si>
  <si>
    <t>LAND</t>
  </si>
  <si>
    <t>ACQ</t>
  </si>
  <si>
    <t>OFF-SITE</t>
  </si>
  <si>
    <t>DEMO</t>
  </si>
  <si>
    <t>STRUCTURE</t>
  </si>
  <si>
    <t>SITE IMPROV</t>
  </si>
  <si>
    <t>PAINT</t>
  </si>
  <si>
    <t>BONDS</t>
  </si>
  <si>
    <t>HC CONT</t>
  </si>
  <si>
    <t>GC GEN COND</t>
  </si>
  <si>
    <t>GC OVERHEAD</t>
  </si>
  <si>
    <t>GC PROFIT</t>
  </si>
  <si>
    <t>HC OTHER</t>
  </si>
  <si>
    <t>Misc Hard Costs</t>
  </si>
  <si>
    <t>BUILD PERM</t>
  </si>
  <si>
    <t>TAP FEES</t>
  </si>
  <si>
    <t>MARKET STUDY</t>
  </si>
  <si>
    <t>ENVIRO</t>
  </si>
  <si>
    <t>SURVEY</t>
  </si>
  <si>
    <t>PROP REPORT</t>
  </si>
  <si>
    <t>MARKETING</t>
  </si>
  <si>
    <t>INSURANCE</t>
  </si>
  <si>
    <t>HFA PROCESS</t>
  </si>
  <si>
    <t>CONST MAN</t>
  </si>
  <si>
    <t>SC OTHER1</t>
  </si>
  <si>
    <t>ARCH</t>
  </si>
  <si>
    <t>ENGINEER</t>
  </si>
  <si>
    <t>LEGAL</t>
  </si>
  <si>
    <t>CERT</t>
  </si>
  <si>
    <t>APPRAISAL</t>
  </si>
  <si>
    <t>DEV FEE</t>
  </si>
  <si>
    <t>CONSULTANT</t>
  </si>
  <si>
    <t>LOFCREDIT</t>
  </si>
  <si>
    <t>PREDEV</t>
  </si>
  <si>
    <t>MTG BANKER</t>
  </si>
  <si>
    <t>TAX CREDIT</t>
  </si>
  <si>
    <t>PROFFERS</t>
  </si>
  <si>
    <t>TEBONDISS</t>
  </si>
  <si>
    <t>Costs of TE-Bond Issuance</t>
  </si>
  <si>
    <t>HFA FIN</t>
  </si>
  <si>
    <t>OHCS FIN ADV</t>
  </si>
  <si>
    <t>CONS INT</t>
  </si>
  <si>
    <t>SC CONT</t>
  </si>
  <si>
    <t>LEASE UP</t>
  </si>
  <si>
    <t>RELOCATION</t>
  </si>
  <si>
    <t>RESERVES</t>
  </si>
  <si>
    <t>Misc Soft Costs</t>
  </si>
  <si>
    <t>http://www.oregon.gov/ohcs/Pages/research-income-rent-limits-lihtc-2020.aspx</t>
  </si>
  <si>
    <t>Actual Multifamily Tax Subsidy Incomes 2020</t>
  </si>
  <si>
    <t>last updated: 07/06/2020</t>
  </si>
  <si>
    <t>National Non-Metropolitan Income Limits 2020</t>
  </si>
  <si>
    <t>PLEASE FILL OUT
(items in Green)</t>
  </si>
  <si>
    <t>INSTRUCTIONS</t>
  </si>
  <si>
    <t>Sponsor</t>
  </si>
  <si>
    <t xml:space="preserve">Please provide </t>
  </si>
  <si>
    <t>Automatic from Summary Tab</t>
  </si>
  <si>
    <t xml:space="preserve">New Construction or Acqn/Rehab </t>
  </si>
  <si>
    <t>Select one</t>
  </si>
  <si>
    <t>Project Location(s)</t>
  </si>
  <si>
    <t>Insert Address</t>
  </si>
  <si>
    <t>URA/Non URA</t>
  </si>
  <si>
    <t>Identify URA, if known</t>
  </si>
  <si>
    <t>Automatic from Sources Tab</t>
  </si>
  <si>
    <t>Total Requested PSH Funding from JOHS</t>
  </si>
  <si>
    <t>Automatic calculation</t>
  </si>
  <si>
    <t>Total Cost/Unit</t>
  </si>
  <si>
    <t>Total Operating  Cost/Unit</t>
  </si>
  <si>
    <t>Total PSH Funding/Unit Requested from JOHS</t>
  </si>
  <si>
    <t>Total Leveraged Funds/unit</t>
  </si>
  <si>
    <t>Automatic from Uses of Funds Tab</t>
  </si>
  <si>
    <t>Please provide</t>
  </si>
  <si>
    <t>AFFORDABILTY</t>
  </si>
  <si>
    <t xml:space="preserve">Income Mix (AMI)  
(Space available for Other Affordabilities, 
including 100% for market rate) </t>
  </si>
  <si>
    <t>Please provide, if applicable</t>
  </si>
  <si>
    <t>Average MFI</t>
  </si>
  <si>
    <t>Percent of 30% MFI</t>
  </si>
  <si>
    <t>% of  Affordable units</t>
  </si>
  <si>
    <t xml:space="preserve">Manager unit(s), if any (number) </t>
  </si>
  <si>
    <t>TARGET POPULATION</t>
  </si>
  <si>
    <t xml:space="preserve">Brief description </t>
  </si>
  <si>
    <t xml:space="preserve">Unit Mix </t>
  </si>
  <si>
    <t>SRO</t>
  </si>
  <si>
    <t>Studio</t>
  </si>
  <si>
    <t>2 BR</t>
  </si>
  <si>
    <t>3 BR</t>
  </si>
  <si>
    <t>Average # bedrooms</t>
  </si>
  <si>
    <t>INVESTMENT REQUIREMENTS</t>
  </si>
  <si>
    <t xml:space="preserve">PSH Units (as % of total) </t>
  </si>
  <si>
    <t xml:space="preserve">Leverage of BOS capital resources </t>
  </si>
  <si>
    <t>Site Control</t>
  </si>
  <si>
    <t xml:space="preserve">LOI / PSA / Owned / Lease /etc. </t>
  </si>
  <si>
    <t xml:space="preserve">Inclusionary Housing (IH) </t>
  </si>
  <si>
    <t>Brief description on how IH Code being met, if known</t>
  </si>
  <si>
    <t xml:space="preserve">COST METRICS (for Affordable Housing components only) </t>
  </si>
  <si>
    <t xml:space="preserve">Total Project Cost (including value of land)   </t>
  </si>
  <si>
    <t xml:space="preserve">Acquisition (land &amp; buildings, if applicable) </t>
  </si>
  <si>
    <t>Land Only, Value</t>
  </si>
  <si>
    <t>All Soft Development Costs excl. all reserves</t>
  </si>
  <si>
    <t xml:space="preserve">All Reserves (OpEx, Capital, DSR) </t>
  </si>
  <si>
    <t xml:space="preserve">Residential Total Development Costs (TDC)
   (TDC as defined in the Underwriting Metrics) </t>
  </si>
  <si>
    <t>Hard Contingency ($)</t>
  </si>
  <si>
    <t xml:space="preserve">Architect and Engineering fee   </t>
  </si>
  <si>
    <t>Total Developer Fee</t>
  </si>
  <si>
    <t xml:space="preserve">Cash Developer Fee   </t>
  </si>
  <si>
    <t>Hard Contingency (% of Construction Costs)</t>
  </si>
  <si>
    <t>A &amp; E fee  (% of Construction Cost)</t>
  </si>
  <si>
    <t>Total developer fee as % of TDC</t>
  </si>
  <si>
    <t>Cash developer fee as % of TDC</t>
  </si>
  <si>
    <t>Total Cost per Residential Unit</t>
  </si>
  <si>
    <t>Total Costs per Residential SF</t>
  </si>
  <si>
    <t>Residential TDC per SF</t>
  </si>
  <si>
    <t>Yes / No</t>
  </si>
  <si>
    <t>BUILDING INFO</t>
  </si>
  <si>
    <t xml:space="preserve">Site Control (Status) </t>
  </si>
  <si>
    <t xml:space="preserve">LOI, PSA, Owned, Leased, etc. </t>
  </si>
  <si>
    <t>Building Type</t>
  </si>
  <si>
    <t>Floor Area Ratio (FAR)</t>
  </si>
  <si>
    <t>XX</t>
  </si>
  <si>
    <t>:1</t>
  </si>
  <si>
    <t>Zoning</t>
  </si>
  <si>
    <t>Parcel Size (SF)</t>
  </si>
  <si>
    <t>Stories</t>
  </si>
  <si>
    <t xml:space="preserve">Total Unit SF   </t>
  </si>
  <si>
    <t xml:space="preserve">Residential Common Area SF </t>
  </si>
  <si>
    <t>Non-Residential/Commercial SF</t>
  </si>
  <si>
    <t xml:space="preserve"> Total Residential SF</t>
  </si>
  <si>
    <t>Total SF</t>
  </si>
  <si>
    <t>Parking concept, if any</t>
  </si>
  <si>
    <t>Tuck Under, Surface, Street, etc.</t>
  </si>
  <si>
    <t>Total # of Parking Spaces</t>
  </si>
  <si>
    <t>Play Area, if any</t>
  </si>
  <si>
    <t>Bike Parking, if any &amp; # spots</t>
  </si>
  <si>
    <t>Other building amenities</t>
  </si>
  <si>
    <t>Other Relevant Info</t>
  </si>
  <si>
    <t>Laundry (In unit, separate room)</t>
  </si>
  <si>
    <t>In Unit / Separate Room</t>
  </si>
  <si>
    <t>TEAM</t>
  </si>
  <si>
    <t>Primary Developer</t>
  </si>
  <si>
    <t/>
  </si>
  <si>
    <t>Architect</t>
  </si>
  <si>
    <t>Contractor</t>
  </si>
  <si>
    <t>Property Manager</t>
  </si>
  <si>
    <t xml:space="preserve">FINANCING </t>
  </si>
  <si>
    <t xml:space="preserve">Yield assumption per credit $  / Interest Rate Sr. Debt (if any) </t>
  </si>
  <si>
    <t xml:space="preserve">Other (please list) </t>
  </si>
  <si>
    <t>TOTAL</t>
  </si>
  <si>
    <t>OPERATING COSTS (PUPY)</t>
  </si>
  <si>
    <t xml:space="preserve">Property Mgmt, Asset Mgmt and Admin Exp (PHB U/W Metric) </t>
  </si>
  <si>
    <t>Automatic from Expenses Tab</t>
  </si>
  <si>
    <t xml:space="preserve">Replacement reserves </t>
  </si>
  <si>
    <t xml:space="preserve">Resident services  </t>
  </si>
  <si>
    <t>Total Operating expenses</t>
  </si>
  <si>
    <t xml:space="preserve">Property Mgmt, Asset Mgmt and Admin Exp (as a % of Total Opex) </t>
  </si>
  <si>
    <t>Vacancy rate residential units</t>
  </si>
  <si>
    <t>Automatic from Income Tab</t>
  </si>
  <si>
    <t>SCHEDULE</t>
  </si>
  <si>
    <t>Start Construction</t>
  </si>
  <si>
    <t>date</t>
  </si>
  <si>
    <t>Certificate of Occupancy</t>
  </si>
  <si>
    <t>Approx. # of Months to complete</t>
  </si>
  <si>
    <t>LEVERAGING</t>
  </si>
  <si>
    <r>
      <t>PHB FORM - SUMMARY PROJECT INFO -</t>
    </r>
    <r>
      <rPr>
        <b/>
        <sz val="14"/>
        <color rgb="FFFF0000"/>
        <rFont val="Calibri"/>
        <family val="2"/>
      </rPr>
      <t xml:space="preserve">
DO NOT CHANGE ANY LINE ITEMS ON THIS PAGE</t>
    </r>
  </si>
  <si>
    <t xml:space="preserve">Total PHB Metro Bonds Funding (Capital) </t>
  </si>
  <si>
    <t>Total PHB CES TIF Funds (if any)</t>
  </si>
  <si>
    <t xml:space="preserve">Automatic from "Developer Expense Assumptions" </t>
  </si>
  <si>
    <t>Total PHB Funding/Unit</t>
  </si>
  <si>
    <t>Total No. of  Units</t>
  </si>
  <si>
    <t xml:space="preserve">Total No. Affordable (Eligible for M-BOS subsidy) </t>
  </si>
  <si>
    <t xml:space="preserve">Total No. Market, if any </t>
  </si>
  <si>
    <t>Total No. Supportive Housing Units, if any</t>
  </si>
  <si>
    <t xml:space="preserve">UNIT MIX (INCL ONLY PREVIOUSLY UNREGULATED UNITS) </t>
  </si>
  <si>
    <t xml:space="preserve">No. of Units / description </t>
  </si>
  <si>
    <t>Net Cash Developer Fee  after Contributed DF</t>
  </si>
  <si>
    <t xml:space="preserve">Net Cash Developer Fee after Contributed DF  (as % of TDC) </t>
  </si>
  <si>
    <t>BOLI (Commercial?) /  Davis  Bacon Wages, as applicable</t>
  </si>
  <si>
    <t xml:space="preserve">Yes   / No </t>
  </si>
  <si>
    <t>Primary Resident Service Provider and/or SH Service Provider</t>
  </si>
  <si>
    <t>LIHTC (4% only, unless 9% awarded already)</t>
  </si>
  <si>
    <t>Automatic from LIHTC Calc Site and Expenses Tab</t>
  </si>
  <si>
    <t>M-BOS Leverage</t>
  </si>
  <si>
    <r>
      <t xml:space="preserve">SUPPORTIVE HOUSING PLAN - PLEASE COMPLETE FOR ANY SH UNITS </t>
    </r>
    <r>
      <rPr>
        <b/>
        <sz val="14"/>
        <color rgb="FFFF0000"/>
        <rFont val="Calibri"/>
        <family val="2"/>
      </rPr>
      <t>(DO NOT INCLUDE COSTS IN "EXPENSES WORKSHEET" &amp; DO NOT CHANGE LINE ITEMS)</t>
    </r>
  </si>
  <si>
    <t>No. of Supportive Housing Units</t>
  </si>
  <si>
    <t>Fill out Unit Mix and Affordability Below</t>
  </si>
  <si>
    <t xml:space="preserve">Estimated No. of SH Residents Served </t>
  </si>
  <si>
    <t>Start Date of Needed Services</t>
  </si>
  <si>
    <t xml:space="preserve">Total Costs of SH Service, on an annual basis </t>
  </si>
  <si>
    <t>Description of Service (e.g. staff positions, transportation, move-in assistance)</t>
  </si>
  <si>
    <t xml:space="preserve">FTE </t>
  </si>
  <si>
    <t>Salary</t>
  </si>
  <si>
    <t>Benefits</t>
  </si>
  <si>
    <t>Other Costs</t>
  </si>
  <si>
    <t xml:space="preserve">Total Costs 
(based of % of FTE) </t>
  </si>
  <si>
    <t>LCSW</t>
  </si>
  <si>
    <t>Case Manager</t>
  </si>
  <si>
    <t xml:space="preserve">Therapist </t>
  </si>
  <si>
    <t>Other 1</t>
  </si>
  <si>
    <t>Other 2</t>
  </si>
  <si>
    <t>Other 3</t>
  </si>
  <si>
    <t xml:space="preserve">Other 4 (please add rows as needed) </t>
  </si>
  <si>
    <t>Total  Costs</t>
  </si>
  <si>
    <t xml:space="preserve">Total SH Service Funding Identified, as applicable </t>
  </si>
  <si>
    <t>SH Service Funding Provider</t>
  </si>
  <si>
    <t>Status of Funding Requested</t>
  </si>
  <si>
    <t>No. of Residents proposed for this type of  PSH funding</t>
  </si>
  <si>
    <t xml:space="preserve">Max Available/ PSH resident 
(per annum) </t>
  </si>
  <si>
    <t xml:space="preserve">Requested Funding / PSH resident  
(per annum) </t>
  </si>
  <si>
    <t xml:space="preserve">Total Funding
(No. of Residents x Requested Funding) </t>
  </si>
  <si>
    <t xml:space="preserve">Joint Office of Homeless Services (JOHS) </t>
  </si>
  <si>
    <t xml:space="preserve">In M-BOS </t>
  </si>
  <si>
    <t xml:space="preserve">Federal, HUD, Veterans, etc.  (specify type of funding applied, if any) </t>
  </si>
  <si>
    <t xml:space="preserve">State, OHA, OHCS, etc. (specify type of funding applied, if any) </t>
  </si>
  <si>
    <t xml:space="preserve">County (specify type of funding applied, if any) </t>
  </si>
  <si>
    <t xml:space="preserve">Other 3 (please add rows as needed) </t>
  </si>
  <si>
    <t>Total  Funding Identified</t>
  </si>
  <si>
    <t>Total Potential Surplus (Deficit) in PSH Funding</t>
  </si>
  <si>
    <t>No. of Units Regulated @60% AMI</t>
  </si>
  <si>
    <t>No. of Units Regulated @30% AMI**</t>
  </si>
  <si>
    <t>No. of Requested Project Based Vouchers***</t>
  </si>
  <si>
    <t xml:space="preserve">1 BR </t>
  </si>
  <si>
    <t xml:space="preserve">4 BR </t>
  </si>
  <si>
    <t xml:space="preserve">Other size (fill in) </t>
  </si>
  <si>
    <t>* = Metro Housing Bond funds may only be used to support units that are previously not regulated</t>
  </si>
  <si>
    <t xml:space="preserve">** = Units include those 30% AMI units without rental support or service support plus Suportive Housing units with Project Based Vouchers </t>
  </si>
  <si>
    <t>*** = Project Based vouchers are reimbursed at the 60% AMI rent rates</t>
  </si>
  <si>
    <t>Equivalent to 0.5 BR</t>
  </si>
  <si>
    <t>Equivalent to 0.75 BR</t>
  </si>
  <si>
    <t xml:space="preserve">Multnomah for 2021 </t>
  </si>
  <si>
    <r>
      <t xml:space="preserve">2020 RENTS FOR LIHTC &amp; BOND FINANCING </t>
    </r>
    <r>
      <rPr>
        <b/>
        <sz val="12"/>
        <color rgb="FFFF0000"/>
        <rFont val="Arial"/>
        <family val="2"/>
      </rPr>
      <t>(Except for Multnomah County)</t>
    </r>
  </si>
  <si>
    <r>
      <t xml:space="preserve">2020 RENTS FOR LIHTC &amp; BOND FINANCING </t>
    </r>
    <r>
      <rPr>
        <b/>
        <sz val="12"/>
        <color rgb="FFFF0000"/>
        <rFont val="Arial"/>
        <family val="2"/>
      </rPr>
      <t>(except for Multnomah County 2021)</t>
    </r>
  </si>
  <si>
    <t xml:space="preserve">PHB Metro Loan </t>
  </si>
  <si>
    <t xml:space="preserve">PHB CES Loan (if applicable) </t>
  </si>
  <si>
    <t xml:space="preserve">Sponsors' Loan (if applicable) </t>
  </si>
  <si>
    <t xml:space="preserve">Contributed Developer Fees (if applicable) </t>
  </si>
  <si>
    <t xml:space="preserve">PHB Metro Bond Compliance $25/unit </t>
  </si>
  <si>
    <r>
      <rPr>
        <b/>
        <sz val="12"/>
        <color rgb="FFFF0000"/>
        <rFont val="Calibri"/>
        <family val="2"/>
      </rPr>
      <t xml:space="preserve">FILL IN REGARDLESS OF SH </t>
    </r>
    <r>
      <rPr>
        <b/>
        <sz val="12"/>
        <rFont val="Calibri"/>
        <family val="2"/>
      </rPr>
      <t xml:space="preserve">
Unit Mix and Affordability 
(eligible for M-BOS funding)* </t>
    </r>
  </si>
  <si>
    <t>No. of Supportive Housing Units 
(if any)</t>
  </si>
  <si>
    <t>Total PHB Subsidy per Affordable Unit</t>
  </si>
  <si>
    <t xml:space="preserve">30% AMI units (as % of total affordable)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</si>
</sst>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mm/dd/yy"/>
    <numFmt numFmtId="165" formatCode="[$-409]mmmm\-yy;@"/>
    <numFmt numFmtId="166" formatCode="0.0%"/>
    <numFmt numFmtId="167" formatCode="&quot;$&quot;#,##0"/>
    <numFmt numFmtId="168" formatCode="#,##0.0_);\(#,##0.0\)"/>
    <numFmt numFmtId="169" formatCode="0;\-0;;@"/>
    <numFmt numFmtId="170" formatCode="0_);\(0\)"/>
    <numFmt numFmtId="171" formatCode="0.000%"/>
    <numFmt numFmtId="172" formatCode="&quot;$&quot;#,##0.00"/>
    <numFmt numFmtId="173" formatCode="#,##0.0000_);\(#,##0.0000\)"/>
    <numFmt numFmtId="174" formatCode="&quot;$&quot;#,##0.0"/>
    <numFmt numFmtId="175" formatCode="[$-409]mmm\-yy;@"/>
    <numFmt numFmtId="176" formatCode="_(* #,##0_);_(* \(#,##0\);_(* &quot;-&quot;??_);_(@_)"/>
    <numFmt numFmtId="177" formatCode="_(&quot;$&quot;* #,##0_);_(&quot;$&quot;* \(#,##0\);_(&quot;$&quot;* &quot;-&quot;??_);_(@_)"/>
    <numFmt numFmtId="178" formatCode="mm/dd/yy;@"/>
    <numFmt numFmtId="179" formatCode="_(* #,##0.0000_);_(* \(#,##0.0000\);_(* &quot;-&quot;??_);_(@_)"/>
    <numFmt numFmtId="180" formatCode="0.0"/>
    <numFmt numFmtId="181" formatCode="[$-F800]dddd\,\ mmmm\ dd\,\ yyyy"/>
  </numFmts>
  <fonts count="11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name val="Arial"/>
      <family val="2"/>
    </font>
    <font>
      <b/>
      <sz val="10"/>
      <name val="Arial"/>
      <family val="2"/>
    </font>
    <font>
      <sz val="11"/>
      <color theme="1"/>
      <name val="Agency FB"/>
      <family val="2"/>
    </font>
    <font>
      <sz val="10"/>
      <color theme="1"/>
      <name val="Arial"/>
      <family val="2"/>
    </font>
    <font>
      <b/>
      <sz val="10"/>
      <color theme="1"/>
      <name val="Arial"/>
      <family val="2"/>
    </font>
    <font>
      <b/>
      <sz val="11"/>
      <color theme="1"/>
      <name val="Arial"/>
      <family val="2"/>
    </font>
    <font>
      <b/>
      <sz val="11"/>
      <name val="Arial"/>
      <family val="2"/>
    </font>
    <font>
      <b/>
      <u/>
      <sz val="11"/>
      <name val="Arial"/>
      <family val="2"/>
    </font>
    <font>
      <sz val="9"/>
      <color theme="3"/>
      <name val="Arial"/>
      <family val="2"/>
    </font>
    <font>
      <b/>
      <u/>
      <sz val="11"/>
      <color theme="1"/>
      <name val="Arial"/>
      <family val="2"/>
    </font>
    <font>
      <b/>
      <i/>
      <sz val="10"/>
      <name val="Arial"/>
      <family val="2"/>
    </font>
    <font>
      <b/>
      <u/>
      <sz val="10"/>
      <name val="Arial"/>
      <family val="2"/>
    </font>
    <font>
      <b/>
      <sz val="12"/>
      <color theme="1"/>
      <name val="Arial"/>
      <family val="2"/>
    </font>
    <font>
      <sz val="8"/>
      <name val="Arial"/>
      <family val="2"/>
    </font>
    <font>
      <sz val="8"/>
      <color theme="1"/>
      <name val="Arial"/>
      <family val="2"/>
    </font>
    <font>
      <b/>
      <u/>
      <sz val="12"/>
      <name val="Arial"/>
      <family val="2"/>
    </font>
    <font>
      <sz val="10"/>
      <name val="Arial"/>
      <family val="2"/>
    </font>
    <font>
      <sz val="12"/>
      <name val="Arial"/>
      <family val="2"/>
    </font>
    <font>
      <b/>
      <sz val="10"/>
      <color rgb="FFFF0000"/>
      <name val="Arial"/>
      <family val="2"/>
    </font>
    <font>
      <sz val="10"/>
      <color rgb="FFFF0000"/>
      <name val="Arial"/>
      <family val="2"/>
    </font>
    <font>
      <u/>
      <sz val="10"/>
      <color indexed="12"/>
      <name val="Arial"/>
      <family val="2"/>
    </font>
    <font>
      <sz val="10"/>
      <color indexed="10"/>
      <name val="Arial"/>
      <family val="2"/>
    </font>
    <font>
      <b/>
      <sz val="11"/>
      <color rgb="FFFA7D00"/>
      <name val="Agency FB"/>
      <family val="2"/>
    </font>
    <font>
      <sz val="11"/>
      <color rgb="FF3F3F76"/>
      <name val="Agency FB"/>
      <family val="2"/>
    </font>
    <font>
      <sz val="10"/>
      <name val="Calibri"/>
      <family val="1"/>
      <scheme val="minor"/>
    </font>
    <font>
      <i/>
      <sz val="10"/>
      <name val="Arial"/>
      <family val="2"/>
    </font>
    <font>
      <sz val="9"/>
      <name val="Arial"/>
      <family val="2"/>
    </font>
    <font>
      <sz val="12"/>
      <name val="Times New Roman"/>
      <family val="1"/>
    </font>
    <font>
      <b/>
      <u/>
      <sz val="11"/>
      <color theme="0"/>
      <name val="Arial"/>
      <family val="2"/>
    </font>
    <font>
      <sz val="9"/>
      <color theme="1"/>
      <name val="Arial"/>
      <family val="2"/>
    </font>
    <font>
      <i/>
      <sz val="9"/>
      <name val="Arial"/>
      <family val="2"/>
    </font>
    <font>
      <b/>
      <u/>
      <sz val="10"/>
      <color theme="1"/>
      <name val="Arial"/>
      <family val="2"/>
    </font>
    <font>
      <sz val="11"/>
      <color theme="1"/>
      <name val="Arial"/>
      <family val="2"/>
    </font>
    <font>
      <i/>
      <sz val="8"/>
      <color theme="1"/>
      <name val="Arial"/>
      <family val="2"/>
    </font>
    <font>
      <b/>
      <sz val="10"/>
      <color theme="3"/>
      <name val="Arial"/>
      <family val="2"/>
    </font>
    <font>
      <sz val="10"/>
      <color theme="0"/>
      <name val="Arial"/>
      <family val="2"/>
    </font>
    <font>
      <sz val="10"/>
      <color theme="3"/>
      <name val="Arial"/>
      <family val="2"/>
    </font>
    <font>
      <b/>
      <sz val="10"/>
      <color theme="9"/>
      <name val="Arial"/>
      <family val="2"/>
    </font>
    <font>
      <sz val="11"/>
      <name val="Arial"/>
      <family val="2"/>
    </font>
    <font>
      <b/>
      <sz val="11"/>
      <color theme="0"/>
      <name val="Arial"/>
      <family val="2"/>
    </font>
    <font>
      <sz val="10"/>
      <name val="MS Sans Serif"/>
      <family val="2"/>
    </font>
    <font>
      <b/>
      <sz val="10"/>
      <color theme="6" tint="-0.249977111117893"/>
      <name val="Arial"/>
      <family val="2"/>
    </font>
    <font>
      <b/>
      <sz val="11"/>
      <color theme="6" tint="-0.249977111117893"/>
      <name val="Arial"/>
      <family val="2"/>
    </font>
    <font>
      <i/>
      <sz val="10"/>
      <color theme="0" tint="-0.14996795556505021"/>
      <name val="Arial"/>
      <family val="2"/>
    </font>
    <font>
      <b/>
      <i/>
      <sz val="10"/>
      <color theme="0" tint="-0.14996795556505021"/>
      <name val="Arial"/>
      <family val="2"/>
    </font>
    <font>
      <sz val="10"/>
      <color theme="0" tint="-0.14996795556505021"/>
      <name val="Arial"/>
      <family val="2"/>
    </font>
    <font>
      <b/>
      <sz val="10"/>
      <color theme="3" tint="0.79998168889431442"/>
      <name val="Arial"/>
      <family val="2"/>
    </font>
    <font>
      <b/>
      <sz val="9"/>
      <color theme="1"/>
      <name val="Arial"/>
      <family val="2"/>
    </font>
    <font>
      <b/>
      <sz val="9"/>
      <color theme="3"/>
      <name val="Arial"/>
      <family val="2"/>
    </font>
    <font>
      <b/>
      <sz val="7"/>
      <name val="Arial"/>
      <family val="2"/>
    </font>
    <font>
      <sz val="7"/>
      <name val="Arial"/>
      <family val="2"/>
    </font>
    <font>
      <b/>
      <sz val="12"/>
      <name val="Arial"/>
      <family val="2"/>
    </font>
    <font>
      <b/>
      <sz val="10"/>
      <color theme="0"/>
      <name val="Arial"/>
      <family val="2"/>
    </font>
    <font>
      <i/>
      <sz val="10"/>
      <color theme="1"/>
      <name val="Arial"/>
      <family val="2"/>
    </font>
    <font>
      <b/>
      <i/>
      <sz val="11"/>
      <name val="Arial"/>
      <family val="2"/>
    </font>
    <font>
      <sz val="8"/>
      <color rgb="FFFF0000"/>
      <name val="Arial"/>
      <family val="2"/>
    </font>
    <font>
      <sz val="8"/>
      <color indexed="81"/>
      <name val="Tahoma"/>
      <family val="2"/>
    </font>
    <font>
      <b/>
      <sz val="9"/>
      <name val="Arial"/>
      <family val="2"/>
    </font>
    <font>
      <b/>
      <sz val="14"/>
      <name val="Arial"/>
      <family val="2"/>
    </font>
    <font>
      <b/>
      <sz val="8"/>
      <color indexed="81"/>
      <name val="Tahoma"/>
      <family val="2"/>
    </font>
    <font>
      <b/>
      <sz val="18"/>
      <name val="Arial"/>
      <family val="2"/>
    </font>
    <font>
      <u/>
      <sz val="10"/>
      <color theme="1"/>
      <name val="Arial"/>
      <family val="2"/>
    </font>
    <font>
      <i/>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sz val="11"/>
      <color rgb="FF000000"/>
      <name val="Arial"/>
      <family val="2"/>
    </font>
    <font>
      <sz val="7"/>
      <color rgb="FF000000"/>
      <name val="Times New Roman"/>
      <family val="1"/>
    </font>
    <font>
      <b/>
      <sz val="14"/>
      <color theme="1"/>
      <name val="Calibri"/>
      <family val="2"/>
      <scheme val="minor"/>
    </font>
    <font>
      <b/>
      <sz val="12"/>
      <color theme="1"/>
      <name val="Times New Roman"/>
      <family val="1"/>
    </font>
    <font>
      <sz val="12"/>
      <color theme="1"/>
      <name val="Times New Roman"/>
      <family val="1"/>
    </font>
    <font>
      <sz val="11"/>
      <color theme="1"/>
      <name val="Times New Roman"/>
      <family val="1"/>
    </font>
    <font>
      <u/>
      <sz val="10"/>
      <color indexed="39"/>
      <name val="Arial"/>
      <family val="2"/>
    </font>
    <font>
      <sz val="10"/>
      <name val="Arial"/>
      <family val="2"/>
    </font>
    <font>
      <b/>
      <sz val="10"/>
      <color indexed="10"/>
      <name val="Arial"/>
      <family val="2"/>
    </font>
    <font>
      <b/>
      <sz val="9"/>
      <color indexed="81"/>
      <name val="Tahoma"/>
      <family val="2"/>
    </font>
    <font>
      <b/>
      <sz val="9"/>
      <color indexed="81"/>
      <name val="Tahoma"/>
    </font>
    <font>
      <b/>
      <sz val="9"/>
      <color indexed="81"/>
      <name val="Tahoma"/>
      <charset val="1"/>
    </font>
    <font>
      <i/>
      <sz val="10"/>
      <color theme="0" tint="-0.14999847407452621"/>
      <name val="Arial"/>
      <family val="2"/>
    </font>
    <font>
      <b/>
      <sz val="14"/>
      <name val="Calibri"/>
      <family val="2"/>
    </font>
    <font>
      <b/>
      <sz val="12"/>
      <color rgb="FF000000"/>
      <name val="Calibri"/>
      <family val="2"/>
    </font>
    <font>
      <sz val="12"/>
      <name val="Calibri"/>
      <family val="2"/>
    </font>
    <font>
      <sz val="12"/>
      <color rgb="FF000000"/>
      <name val="Calibri"/>
      <family val="2"/>
    </font>
    <font>
      <b/>
      <sz val="12"/>
      <name val="Calibri"/>
      <family val="2"/>
    </font>
    <font>
      <b/>
      <sz val="14"/>
      <color rgb="FFFF0000"/>
      <name val="Calibri"/>
      <family val="2"/>
    </font>
    <font>
      <b/>
      <sz val="11"/>
      <color theme="3"/>
      <name val="Calibri"/>
      <family val="2"/>
      <scheme val="minor"/>
    </font>
    <font>
      <sz val="18"/>
      <name val="Calibri"/>
      <family val="2"/>
    </font>
    <font>
      <sz val="14"/>
      <name val="Calibri"/>
      <family val="2"/>
    </font>
    <font>
      <sz val="11"/>
      <name val="Calibri"/>
      <family val="2"/>
    </font>
    <font>
      <b/>
      <sz val="10"/>
      <color rgb="FF000000"/>
      <name val="Arial"/>
      <family val="2"/>
    </font>
    <font>
      <i/>
      <sz val="10"/>
      <color rgb="FFD9D9D9"/>
      <name val="Arial"/>
      <family val="2"/>
    </font>
    <font>
      <sz val="10"/>
      <color rgb="FF000000"/>
      <name val="Arial"/>
      <family val="2"/>
    </font>
    <font>
      <b/>
      <sz val="12"/>
      <color rgb="FFFF0000"/>
      <name val="Arial"/>
      <family val="2"/>
    </font>
    <font>
      <b/>
      <sz val="10"/>
      <color rgb="FF7030A0"/>
      <name val="Arial"/>
      <family val="2"/>
    </font>
    <font>
      <b/>
      <sz val="12"/>
      <color rgb="FFFF0000"/>
      <name val="Calibri"/>
      <family val="2"/>
    </font>
  </fonts>
  <fills count="62">
    <fill>
      <patternFill patternType="none"/>
    </fill>
    <fill>
      <patternFill patternType="gray125"/>
    </fill>
    <fill>
      <patternFill patternType="solid">
        <fgColor rgb="FFFFCC99"/>
      </patternFill>
    </fill>
    <fill>
      <patternFill patternType="solid">
        <fgColor rgb="FFF2F2F2"/>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9" tint="0.59996337778862885"/>
        <bgColor indexed="64"/>
      </patternFill>
    </fill>
    <fill>
      <patternFill patternType="solid">
        <fgColor theme="9" tint="0.59996337778862885"/>
        <bgColor indexed="8"/>
      </patternFill>
    </fill>
    <fill>
      <patternFill patternType="solid">
        <fgColor theme="6" tint="0.59996337778862885"/>
        <bgColor indexed="64"/>
      </patternFill>
    </fill>
    <fill>
      <patternFill patternType="solid">
        <fgColor theme="0" tint="-0.14996795556505021"/>
        <bgColor indexed="64"/>
      </patternFill>
    </fill>
    <fill>
      <patternFill patternType="lightDown">
        <fgColor indexed="22"/>
        <bgColor indexed="9"/>
      </patternFill>
    </fill>
    <fill>
      <patternFill patternType="solid">
        <fgColor rgb="FFFFFF99"/>
        <bgColor indexed="64"/>
      </patternFill>
    </fill>
    <fill>
      <patternFill patternType="solid">
        <fgColor indexed="9"/>
        <bgColor indexed="8"/>
      </patternFill>
    </fill>
    <fill>
      <patternFill patternType="solid">
        <fgColor indexed="9"/>
        <bgColor indexed="64"/>
      </patternFill>
    </fill>
    <fill>
      <patternFill patternType="solid">
        <fgColor theme="6" tint="0.79998168889431442"/>
        <bgColor theme="6" tint="0.79998168889431442"/>
      </patternFill>
    </fill>
    <fill>
      <patternFill patternType="solid">
        <fgColor theme="6" tint="0.59999389629810485"/>
        <bgColor indexed="9"/>
      </patternFill>
    </fill>
    <fill>
      <patternFill patternType="solid">
        <fgColor theme="0" tint="-0.14999847407452621"/>
        <bgColor indexed="9"/>
      </patternFill>
    </fill>
    <fill>
      <patternFill patternType="darkDown">
        <fgColor indexed="9"/>
        <bgColor indexed="9"/>
      </patternFill>
    </fill>
    <fill>
      <patternFill patternType="solid">
        <fgColor theme="6" tint="0.59999389629810485"/>
        <bgColor indexed="8"/>
      </patternFill>
    </fill>
    <fill>
      <patternFill patternType="solid">
        <fgColor rgb="FFFFFFCC"/>
        <bgColor indexed="64"/>
      </patternFill>
    </fill>
    <fill>
      <patternFill patternType="solid">
        <fgColor theme="5" tint="0.59999389629810485"/>
        <bgColor indexed="64"/>
      </patternFill>
    </fill>
    <fill>
      <patternFill patternType="solid">
        <fgColor theme="6" tint="0.59999389629810485"/>
        <bgColor indexed="15"/>
      </patternFill>
    </fill>
    <fill>
      <patternFill patternType="solid">
        <fgColor theme="3"/>
        <bgColor indexed="64"/>
      </patternFill>
    </fill>
    <fill>
      <patternFill patternType="solid">
        <fgColor theme="0" tint="-4.9989318521683403E-2"/>
        <bgColor indexed="64"/>
      </patternFill>
    </fill>
    <fill>
      <patternFill patternType="solid">
        <fgColor theme="3" tint="0.79998168889431442"/>
        <bgColor theme="6" tint="0.79995117038483843"/>
      </patternFill>
    </fill>
    <fill>
      <patternFill patternType="solid">
        <fgColor theme="0" tint="-0.14996795556505021"/>
        <bgColor indexed="15"/>
      </patternFill>
    </fill>
    <fill>
      <patternFill patternType="solid">
        <fgColor theme="6" tint="0.59996337778862885"/>
        <bgColor indexed="15"/>
      </patternFill>
    </fill>
    <fill>
      <patternFill patternType="solid">
        <fgColor theme="0" tint="-0.14999847407452621"/>
        <bgColor indexed="15"/>
      </patternFill>
    </fill>
    <fill>
      <patternFill patternType="solid">
        <fgColor theme="9" tint="0.79998168889431442"/>
        <bgColor indexed="64"/>
      </patternFill>
    </fill>
    <fill>
      <patternFill patternType="solid">
        <fgColor theme="0" tint="-0.14999847407452621"/>
        <bgColor indexed="8"/>
      </patternFill>
    </fill>
    <fill>
      <patternFill patternType="solid">
        <fgColor theme="8"/>
        <bgColor indexed="64"/>
      </patternFill>
    </fill>
    <fill>
      <patternFill patternType="solid">
        <fgColor theme="9" tint="0.59999389629810485"/>
        <bgColor indexed="15"/>
      </patternFill>
    </fill>
    <fill>
      <patternFill patternType="solid">
        <fgColor theme="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bgColor indexed="64"/>
      </patternFill>
    </fill>
    <fill>
      <patternFill patternType="lightHorizontal">
        <fgColor theme="0" tint="-0.14996795556505021"/>
        <bgColor theme="3" tint="0.79998168889431442"/>
      </patternFill>
    </fill>
    <fill>
      <patternFill patternType="solid">
        <fgColor theme="9" tint="0.59999389629810485"/>
        <bgColor indexed="8"/>
      </patternFill>
    </fill>
    <fill>
      <patternFill patternType="solid">
        <fgColor theme="9" tint="0.59999389629810485"/>
        <bgColor indexed="9"/>
      </patternFill>
    </fill>
    <fill>
      <patternFill patternType="solid">
        <fgColor theme="6" tint="0.39997558519241921"/>
        <bgColor indexed="9"/>
      </patternFill>
    </fill>
    <fill>
      <patternFill patternType="solid">
        <fgColor theme="4" tint="0.59999389629810485"/>
        <bgColor indexed="64"/>
      </patternFill>
    </fill>
    <fill>
      <patternFill patternType="solid">
        <fgColor theme="0"/>
        <bgColor indexed="64"/>
      </patternFill>
    </fill>
    <fill>
      <patternFill patternType="solid">
        <fgColor theme="6" tint="0.59996337778862885"/>
        <bgColor indexed="9"/>
      </patternFill>
    </fill>
    <fill>
      <patternFill patternType="solid">
        <fgColor indexed="22"/>
        <bgColor indexed="64"/>
      </patternFill>
    </fill>
    <fill>
      <patternFill patternType="solid">
        <fgColor theme="9" tint="0.39997558519241921"/>
        <bgColor indexed="64"/>
      </patternFill>
    </fill>
    <fill>
      <patternFill patternType="solid">
        <fgColor theme="9" tint="0.59996337778862885"/>
        <bgColor indexed="15"/>
      </patternFill>
    </fill>
    <fill>
      <patternFill patternType="solid">
        <fgColor rgb="FFFFFF00"/>
        <bgColor indexed="64"/>
      </patternFill>
    </fill>
    <fill>
      <patternFill patternType="solid">
        <fgColor theme="8" tint="0.59999389629810485"/>
        <bgColor indexed="64"/>
      </patternFill>
    </fill>
    <fill>
      <patternFill patternType="solid">
        <fgColor rgb="FF92D050"/>
        <bgColor indexed="64"/>
      </patternFill>
    </fill>
    <fill>
      <patternFill patternType="solid">
        <fgColor rgb="FFEBF1DE"/>
        <bgColor rgb="FF000000"/>
      </patternFill>
    </fill>
    <fill>
      <patternFill patternType="solid">
        <fgColor rgb="FFB7DEE8"/>
        <bgColor rgb="FF000000"/>
      </patternFill>
    </fill>
    <fill>
      <patternFill patternType="solid">
        <fgColor theme="0"/>
        <bgColor rgb="FF000000"/>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2DCDB"/>
        <bgColor rgb="FF000000"/>
      </patternFill>
    </fill>
    <fill>
      <patternFill patternType="solid">
        <fgColor rgb="FFD8E4BC"/>
        <bgColor rgb="FFFFFFFF"/>
      </patternFill>
    </fill>
  </fills>
  <borders count="133">
    <border>
      <left/>
      <right/>
      <top/>
      <bottom/>
      <diagonal/>
    </border>
    <border>
      <left style="thin">
        <color rgb="FF7F7F7F"/>
      </left>
      <right style="thin">
        <color rgb="FF7F7F7F"/>
      </right>
      <top style="thin">
        <color rgb="FF7F7F7F"/>
      </top>
      <bottom style="thin">
        <color rgb="FF7F7F7F"/>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style="thin">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style="thin">
        <color theme="1" tint="0.24994659260841701"/>
      </right>
      <top style="thin">
        <color theme="1" tint="0.24994659260841701"/>
      </top>
      <bottom/>
      <diagonal/>
    </border>
    <border>
      <left style="thin">
        <color theme="0" tint="-0.24994659260841701"/>
      </left>
      <right style="thin">
        <color theme="1" tint="0.24994659260841701"/>
      </right>
      <top style="thin">
        <color theme="0" tint="-0.24994659260841701"/>
      </top>
      <bottom style="thin">
        <color theme="1" tint="0.24994659260841701"/>
      </bottom>
      <diagonal/>
    </border>
    <border>
      <left style="thin">
        <color theme="0" tint="-0.24994659260841701"/>
      </left>
      <right style="thin">
        <color theme="1" tint="0.24994659260841701"/>
      </right>
      <top style="thin">
        <color theme="1" tint="0.24994659260841701"/>
      </top>
      <bottom style="thin">
        <color theme="0" tint="-0.24994659260841701"/>
      </bottom>
      <diagonal/>
    </border>
    <border>
      <left style="thin">
        <color theme="0" tint="-0.24994659260841701"/>
      </left>
      <right style="thin">
        <color theme="1" tint="0.24994659260841701"/>
      </right>
      <top style="thin">
        <color theme="0" tint="-0.24994659260841701"/>
      </top>
      <bottom style="thin">
        <color theme="0" tint="-0.24994659260841701"/>
      </bottom>
      <diagonal/>
    </border>
    <border>
      <left style="thin">
        <color theme="1" tint="0.499984740745262"/>
      </left>
      <right style="thin">
        <color theme="1" tint="0.24994659260841701"/>
      </right>
      <top style="thin">
        <color theme="1" tint="0.499984740745262"/>
      </top>
      <bottom style="thin">
        <color theme="1" tint="0.24994659260841701"/>
      </bottom>
      <diagonal/>
    </border>
    <border>
      <left/>
      <right/>
      <top style="thin">
        <color theme="1" tint="0.24994659260841701"/>
      </top>
      <bottom/>
      <diagonal/>
    </border>
    <border>
      <left/>
      <right style="thin">
        <color theme="0" tint="-0.24994659260841701"/>
      </right>
      <top style="thin">
        <color theme="0" tint="-0.24994659260841701"/>
      </top>
      <bottom style="thin">
        <color theme="1" tint="0.24994659260841701"/>
      </bottom>
      <diagonal/>
    </border>
    <border>
      <left/>
      <right style="thin">
        <color theme="0" tint="-0.24994659260841701"/>
      </right>
      <top style="thin">
        <color theme="1"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1" tint="0.499984740745262"/>
      </right>
      <top style="thin">
        <color theme="1" tint="0.499984740745262"/>
      </top>
      <bottom style="thin">
        <color theme="1"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
      <left style="thin">
        <color theme="1" tint="0.499984740745262"/>
      </left>
      <right/>
      <top style="thin">
        <color theme="1"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24994659260841701"/>
      </top>
      <bottom style="thin">
        <color theme="0" tint="-0.24994659260841701"/>
      </bottom>
      <diagonal/>
    </border>
    <border>
      <left/>
      <right style="thin">
        <color theme="0" tint="-0.499984740745262"/>
      </right>
      <top style="thin">
        <color theme="0" tint="-0.24994659260841701"/>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hair">
        <color indexed="64"/>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hair">
        <color indexed="64"/>
      </top>
      <bottom style="hair">
        <color indexed="64"/>
      </bottom>
      <diagonal/>
    </border>
    <border>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diagonal/>
    </border>
    <border>
      <left/>
      <right style="thin">
        <color theme="0" tint="-0.3499862666707357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34998626667073579"/>
      </top>
      <bottom style="medium">
        <color indexed="64"/>
      </bottom>
      <diagonal/>
    </border>
    <border>
      <left/>
      <right style="thin">
        <color theme="0" tint="-0.34998626667073579"/>
      </right>
      <top style="medium">
        <color indexed="64"/>
      </top>
      <bottom/>
      <diagonal/>
    </border>
    <border>
      <left/>
      <right/>
      <top style="medium">
        <color indexed="64"/>
      </top>
      <bottom style="medium">
        <color indexed="64"/>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medium">
        <color theme="1" tint="0.499984740745262"/>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right/>
      <top style="medium">
        <color theme="1" tint="0.499984740745262"/>
      </top>
      <bottom/>
      <diagonal/>
    </border>
    <border>
      <left style="medium">
        <color theme="1"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thin">
        <color theme="0" tint="-0.499984740745262"/>
      </right>
      <top style="thin">
        <color theme="0" tint="-0.499984740745262"/>
      </top>
      <bottom style="medium">
        <color theme="1" tint="0.499984740745262"/>
      </bottom>
      <diagonal/>
    </border>
    <border>
      <left style="thin">
        <color theme="0" tint="-0.499984740745262"/>
      </left>
      <right style="medium">
        <color theme="1" tint="0.499984740745262"/>
      </right>
      <top style="thin">
        <color theme="0" tint="-0.499984740745262"/>
      </top>
      <bottom style="medium">
        <color theme="1" tint="0.499984740745262"/>
      </bottom>
      <diagonal/>
    </border>
    <border>
      <left style="thin">
        <color theme="0" tint="-0.499984740745262"/>
      </left>
      <right style="thin">
        <color theme="0" tint="-0.499984740745262"/>
      </right>
      <top style="thin">
        <color theme="0"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style="thin">
        <color theme="0"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thin">
        <color theme="0" tint="-0.499984740745262"/>
      </left>
      <right/>
      <top/>
      <bottom/>
      <diagonal/>
    </border>
    <border>
      <left style="thin">
        <color theme="0" tint="-0.24994659260841701"/>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right/>
      <top/>
      <bottom style="thin">
        <color indexed="64"/>
      </bottom>
      <diagonal/>
    </border>
    <border>
      <left style="thin">
        <color theme="0" tint="-0.24994659260841701"/>
      </left>
      <right/>
      <top style="thin">
        <color theme="0" tint="-0.24994659260841701"/>
      </top>
      <bottom style="thin">
        <color indexed="64"/>
      </bottom>
      <diagonal/>
    </border>
    <border>
      <left style="thin">
        <color theme="1" tint="0.499984740745262"/>
      </left>
      <right/>
      <top style="thin">
        <color theme="1" tint="0.499984740745262"/>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34998626667073579"/>
      </left>
      <right/>
      <top/>
      <bottom/>
      <diagonal/>
    </border>
    <border>
      <left style="thin">
        <color theme="1" tint="0.499984740745262"/>
      </left>
      <right/>
      <top/>
      <bottom/>
      <diagonal/>
    </border>
    <border>
      <left style="thin">
        <color theme="0" tint="-0.499984740745262"/>
      </left>
      <right style="thin">
        <color theme="0" tint="-0.499984740745262"/>
      </right>
      <top/>
      <bottom style="thin">
        <color theme="0" tint="-0.499984740745262"/>
      </bottom>
      <diagonal/>
    </border>
    <border>
      <left style="medium">
        <color theme="1" tint="0.499984740745262"/>
      </left>
      <right style="thin">
        <color theme="0" tint="-0.499984740745262"/>
      </right>
      <top/>
      <bottom style="thin">
        <color theme="0" tint="-0.499984740745262"/>
      </bottom>
      <diagonal/>
    </border>
    <border>
      <left style="thin">
        <color theme="0" tint="-0.499984740745262"/>
      </left>
      <right style="medium">
        <color theme="1" tint="0.499984740745262"/>
      </right>
      <top/>
      <bottom style="thin">
        <color theme="0" tint="-0.499984740745262"/>
      </bottom>
      <diagonal/>
    </border>
    <border>
      <left style="medium">
        <color theme="1" tint="0.499984740745262"/>
      </left>
      <right/>
      <top style="medium">
        <color theme="1" tint="0.499984740745262"/>
      </top>
      <bottom style="thin">
        <color theme="0" tint="-0.499984740745262"/>
      </bottom>
      <diagonal/>
    </border>
    <border>
      <left style="medium">
        <color theme="1" tint="0.499984740745262"/>
      </left>
      <right/>
      <top style="thin">
        <color theme="0" tint="-0.499984740745262"/>
      </top>
      <bottom style="thin">
        <color theme="0" tint="-0.499984740745262"/>
      </bottom>
      <diagonal/>
    </border>
    <border>
      <left style="medium">
        <color theme="1" tint="0.499984740745262"/>
      </left>
      <right/>
      <top style="thin">
        <color theme="0" tint="-0.499984740745262"/>
      </top>
      <bottom style="medium">
        <color theme="1" tint="0.499984740745262"/>
      </bottom>
      <diagonal/>
    </border>
    <border>
      <left/>
      <right/>
      <top/>
      <bottom style="medium">
        <color theme="1" tint="0.499984740745262"/>
      </bottom>
      <diagonal/>
    </border>
    <border>
      <left style="thin">
        <color theme="0" tint="-0.499984740745262"/>
      </left>
      <right style="thin">
        <color theme="0" tint="-0.499984740745262"/>
      </right>
      <top/>
      <bottom/>
      <diagonal/>
    </border>
    <border>
      <left/>
      <right/>
      <top style="thin">
        <color theme="0" tint="-0.24994659260841701"/>
      </top>
      <bottom/>
      <diagonal/>
    </border>
    <border>
      <left style="thin">
        <color theme="0" tint="-0.499984740745262"/>
      </left>
      <right/>
      <top style="thin">
        <color theme="0" tint="-0.499984740745262"/>
      </top>
      <bottom/>
      <diagonal/>
    </border>
    <border>
      <left/>
      <right style="thin">
        <color theme="0" tint="-0.499984740745262"/>
      </right>
      <top/>
      <bottom style="thin">
        <color theme="0" tint="-0.2499465926084170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top/>
      <bottom style="thin">
        <color theme="0" tint="-0.24994659260841701"/>
      </bottom>
      <diagonal/>
    </border>
    <border>
      <left/>
      <right/>
      <top style="thin">
        <color theme="0" tint="-0.499984740745262"/>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auto="1"/>
      </left>
      <right style="thin">
        <color auto="1"/>
      </right>
      <top style="thin">
        <color auto="1"/>
      </top>
      <bottom style="thin">
        <color auto="1"/>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double">
        <color indexed="8"/>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rgb="FFBFBFBF"/>
      </left>
      <right style="thin">
        <color rgb="FFBFBFBF"/>
      </right>
      <top style="thin">
        <color rgb="FFBFBFBF"/>
      </top>
      <bottom style="thin">
        <color rgb="FFBFBFBF"/>
      </bottom>
      <diagonal/>
    </border>
  </borders>
  <cellStyleXfs count="38">
    <xf numFmtId="0" fontId="0" fillId="0" borderId="0"/>
    <xf numFmtId="43" fontId="20" fillId="0" borderId="0" applyFont="0" applyFill="0" applyBorder="0" applyAlignment="0" applyProtection="0"/>
    <xf numFmtId="9" fontId="20" fillId="0" borderId="0" applyFont="0" applyFill="0" applyBorder="0" applyAlignment="0" applyProtection="0"/>
    <xf numFmtId="3" fontId="21" fillId="0" borderId="0" applyFont="0" applyFill="0" applyBorder="0" applyAlignment="0" applyProtection="0"/>
    <xf numFmtId="5" fontId="21" fillId="0" borderId="0" applyFont="0" applyFill="0" applyBorder="0" applyAlignment="0" applyProtection="0"/>
    <xf numFmtId="0" fontId="37" fillId="0" borderId="0">
      <alignment vertical="top"/>
    </xf>
    <xf numFmtId="10" fontId="21" fillId="0" borderId="0" applyFont="0" applyFill="0" applyBorder="0" applyAlignment="0" applyProtection="0"/>
    <xf numFmtId="0" fontId="41" fillId="0" borderId="0" applyNumberFormat="0" applyFill="0" applyBorder="0" applyAlignment="0" applyProtection="0">
      <alignment vertical="top"/>
      <protection locked="0"/>
    </xf>
    <xf numFmtId="0" fontId="21" fillId="0" borderId="0">
      <alignment vertical="top"/>
    </xf>
    <xf numFmtId="4" fontId="21" fillId="0" borderId="0" applyFont="0" applyFill="0" applyBorder="0" applyAlignment="0" applyProtection="0"/>
    <xf numFmtId="0" fontId="23" fillId="20" borderId="0" applyNumberFormat="0" applyBorder="0" applyAlignment="0" applyProtection="0"/>
    <xf numFmtId="0" fontId="43" fillId="3" borderId="1" applyNumberFormat="0" applyAlignment="0" applyProtection="0"/>
    <xf numFmtId="44" fontId="21" fillId="0" borderId="0" applyFont="0" applyFill="0" applyBorder="0" applyAlignment="0" applyProtection="0"/>
    <xf numFmtId="0" fontId="21" fillId="0" borderId="0" applyFont="0" applyFill="0" applyBorder="0" applyAlignment="0" applyProtection="0"/>
    <xf numFmtId="2" fontId="21" fillId="0" borderId="0" applyFont="0" applyFill="0" applyBorder="0" applyAlignment="0" applyProtection="0"/>
    <xf numFmtId="0" fontId="44" fillId="2" borderId="1" applyNumberFormat="0" applyAlignment="0" applyProtection="0"/>
    <xf numFmtId="0" fontId="45" fillId="0" borderId="0"/>
    <xf numFmtId="0" fontId="21" fillId="0" borderId="0">
      <alignment vertical="top"/>
    </xf>
    <xf numFmtId="0" fontId="48" fillId="0" borderId="0"/>
    <xf numFmtId="0" fontId="61" fillId="0" borderId="0"/>
    <xf numFmtId="0" fontId="20" fillId="0" borderId="0"/>
    <xf numFmtId="0" fontId="21" fillId="0" borderId="0"/>
    <xf numFmtId="9" fontId="21" fillId="0" borderId="0" applyFont="0" applyFill="0" applyBorder="0" applyAlignment="0" applyProtection="0"/>
    <xf numFmtId="43" fontId="21" fillId="0" borderId="0" applyFont="0" applyFill="0" applyBorder="0" applyAlignment="0" applyProtection="0"/>
    <xf numFmtId="0" fontId="21" fillId="0" borderId="0">
      <alignment vertical="top"/>
    </xf>
    <xf numFmtId="7" fontId="21" fillId="0" borderId="0" applyFont="0" applyFill="0" applyBorder="0" applyAlignment="0" applyProtection="0"/>
    <xf numFmtId="7" fontId="21" fillId="0" borderId="0" applyFont="0" applyFill="0" applyBorder="0" applyAlignment="0" applyProtection="0"/>
    <xf numFmtId="0" fontId="81" fillId="0" borderId="0" applyNumberFormat="0" applyFill="0" applyBorder="0" applyAlignment="0" applyProtection="0"/>
    <xf numFmtId="0" fontId="72" fillId="0" borderId="0" applyNumberFormat="0" applyFill="0" applyBorder="0" applyAlignment="0" applyProtection="0"/>
    <xf numFmtId="0" fontId="21" fillId="0" borderId="0"/>
    <xf numFmtId="0" fontId="21" fillId="0" borderId="0"/>
    <xf numFmtId="0" fontId="21" fillId="0" borderId="116" applyNumberFormat="0" applyFont="0" applyFill="0" applyAlignment="0" applyProtection="0"/>
    <xf numFmtId="0" fontId="21" fillId="0" borderId="0">
      <alignment vertical="top"/>
    </xf>
    <xf numFmtId="0" fontId="93" fillId="0" borderId="0" applyNumberFormat="0" applyFill="0" applyBorder="0" applyAlignment="0" applyProtection="0">
      <alignment vertical="top"/>
      <protection locked="0"/>
    </xf>
    <xf numFmtId="0" fontId="94" fillId="0" borderId="0"/>
    <xf numFmtId="0" fontId="20" fillId="0" borderId="0"/>
    <xf numFmtId="44" fontId="20" fillId="0" borderId="0" applyFont="0" applyFill="0" applyBorder="0" applyAlignment="0" applyProtection="0"/>
    <xf numFmtId="0" fontId="106" fillId="0" borderId="0" applyNumberFormat="0" applyFill="0" applyBorder="0" applyAlignment="0" applyProtection="0"/>
  </cellStyleXfs>
  <cellXfs count="1604">
    <xf numFmtId="0" fontId="0" fillId="0" borderId="0" xfId="0"/>
    <xf numFmtId="0" fontId="24" fillId="0" borderId="0" xfId="0" applyFont="1"/>
    <xf numFmtId="0" fontId="24" fillId="0" borderId="0" xfId="0" applyFont="1" applyBorder="1" applyAlignment="1"/>
    <xf numFmtId="0" fontId="24" fillId="0" borderId="0" xfId="0" applyFont="1" applyBorder="1" applyAlignment="1" applyProtection="1">
      <protection locked="0"/>
    </xf>
    <xf numFmtId="0" fontId="24" fillId="0" borderId="0" xfId="0" applyFont="1" applyBorder="1" applyAlignment="1" applyProtection="1">
      <alignment horizontal="center"/>
      <protection locked="0"/>
    </xf>
    <xf numFmtId="0" fontId="24" fillId="0" borderId="0" xfId="0" applyFont="1" applyBorder="1"/>
    <xf numFmtId="0" fontId="24" fillId="0" borderId="0" xfId="0" applyFont="1" applyFill="1" applyBorder="1" applyAlignment="1" applyProtection="1">
      <protection locked="0"/>
    </xf>
    <xf numFmtId="0" fontId="24" fillId="0" borderId="0" xfId="0" applyFont="1" applyFill="1" applyBorder="1" applyAlignment="1"/>
    <xf numFmtId="0" fontId="24" fillId="0" borderId="0" xfId="0" applyFont="1" applyBorder="1" applyAlignment="1">
      <alignment horizontal="center"/>
    </xf>
    <xf numFmtId="3" fontId="24" fillId="0" borderId="0" xfId="3" applyFont="1" applyBorder="1" applyAlignment="1" applyProtection="1">
      <alignment horizontal="center"/>
      <protection locked="0"/>
    </xf>
    <xf numFmtId="0" fontId="26" fillId="0" borderId="0" xfId="0" applyFont="1" applyBorder="1"/>
    <xf numFmtId="0" fontId="24" fillId="5" borderId="4" xfId="0" applyFont="1" applyFill="1" applyBorder="1" applyAlignment="1" applyProtection="1">
      <alignment horizontal="center"/>
      <protection locked="0"/>
    </xf>
    <xf numFmtId="164" fontId="24" fillId="0" borderId="0" xfId="3" applyNumberFormat="1" applyFont="1" applyBorder="1" applyAlignment="1" applyProtection="1">
      <alignment horizontal="center"/>
      <protection locked="0"/>
    </xf>
    <xf numFmtId="164" fontId="24" fillId="0" borderId="0" xfId="3" applyNumberFormat="1" applyFont="1" applyFill="1" applyBorder="1" applyAlignment="1" applyProtection="1">
      <alignment horizontal="center"/>
      <protection locked="0"/>
    </xf>
    <xf numFmtId="165" fontId="24" fillId="0" borderId="0" xfId="0" applyNumberFormat="1" applyFont="1" applyBorder="1" applyAlignment="1" applyProtection="1">
      <alignment horizontal="center"/>
      <protection locked="0"/>
    </xf>
    <xf numFmtId="17" fontId="24" fillId="0" borderId="0" xfId="0" applyNumberFormat="1" applyFont="1" applyBorder="1" applyAlignment="1" applyProtection="1">
      <alignment horizontal="center"/>
      <protection locked="0"/>
    </xf>
    <xf numFmtId="3" fontId="24" fillId="0" borderId="0" xfId="3" applyFont="1" applyFill="1" applyBorder="1" applyAlignment="1" applyProtection="1">
      <alignment horizontal="center"/>
      <protection locked="0"/>
    </xf>
    <xf numFmtId="37" fontId="24" fillId="0" borderId="0" xfId="3" applyNumberFormat="1" applyFont="1" applyFill="1" applyBorder="1" applyAlignment="1" applyProtection="1">
      <alignment horizontal="center"/>
    </xf>
    <xf numFmtId="5" fontId="22" fillId="0" borderId="0" xfId="4" applyFont="1" applyBorder="1" applyAlignment="1" applyProtection="1">
      <alignment horizontal="center"/>
    </xf>
    <xf numFmtId="0" fontId="24" fillId="0" borderId="0" xfId="0" applyFont="1" applyFill="1" applyBorder="1" applyAlignment="1">
      <alignment horizontal="center"/>
    </xf>
    <xf numFmtId="0" fontId="22" fillId="6" borderId="21" xfId="0" applyFont="1" applyFill="1" applyBorder="1" applyAlignment="1" applyProtection="1">
      <alignment horizontal="center" vertical="center" wrapText="1"/>
    </xf>
    <xf numFmtId="0" fontId="22" fillId="6" borderId="22" xfId="0" applyFont="1" applyFill="1" applyBorder="1" applyAlignment="1" applyProtection="1">
      <alignment horizontal="center" vertical="center" wrapText="1"/>
    </xf>
    <xf numFmtId="0" fontId="27" fillId="0" borderId="0" xfId="0" applyFont="1" applyBorder="1" applyAlignment="1" applyProtection="1">
      <alignment horizontal="left" vertical="center"/>
    </xf>
    <xf numFmtId="0" fontId="26" fillId="0" borderId="0" xfId="0" applyFont="1" applyBorder="1" applyAlignment="1" applyProtection="1">
      <alignment horizontal="right"/>
    </xf>
    <xf numFmtId="3" fontId="26" fillId="0" borderId="0" xfId="3" applyFont="1" applyBorder="1" applyAlignment="1" applyProtection="1">
      <alignment horizontal="center"/>
    </xf>
    <xf numFmtId="0" fontId="22" fillId="6" borderId="0" xfId="0" applyFont="1" applyFill="1" applyBorder="1" applyAlignment="1"/>
    <xf numFmtId="3" fontId="24" fillId="0" borderId="0" xfId="3" applyFont="1" applyBorder="1" applyAlignment="1" applyProtection="1">
      <alignment horizontal="left"/>
      <protection locked="0"/>
    </xf>
    <xf numFmtId="0" fontId="24" fillId="5" borderId="0" xfId="0" applyFont="1" applyFill="1" applyBorder="1" applyAlignment="1">
      <alignment horizontal="center"/>
    </xf>
    <xf numFmtId="0" fontId="24" fillId="11" borderId="0" xfId="0" applyFont="1" applyFill="1" applyBorder="1" applyAlignment="1">
      <alignment horizontal="center"/>
    </xf>
    <xf numFmtId="0" fontId="24" fillId="9" borderId="0" xfId="0" applyFont="1" applyFill="1" applyBorder="1" applyAlignment="1">
      <alignment horizontal="center"/>
    </xf>
    <xf numFmtId="0" fontId="24" fillId="0" borderId="0" xfId="0" applyFont="1" applyBorder="1" applyAlignment="1">
      <alignment horizontal="left" vertical="top" wrapText="1"/>
    </xf>
    <xf numFmtId="0" fontId="30" fillId="6" borderId="0" xfId="0" applyFont="1" applyFill="1" applyBorder="1" applyAlignment="1">
      <alignment horizontal="center"/>
    </xf>
    <xf numFmtId="0" fontId="24" fillId="0" borderId="0" xfId="0" applyFont="1" applyFill="1" applyBorder="1" applyAlignment="1">
      <alignment vertical="top"/>
    </xf>
    <xf numFmtId="0" fontId="24" fillId="0" borderId="0" xfId="0" applyFont="1" applyFill="1" applyBorder="1" applyAlignment="1" applyProtection="1">
      <alignment vertical="top"/>
      <protection locked="0"/>
    </xf>
    <xf numFmtId="0" fontId="24" fillId="0" borderId="0" xfId="0" applyFont="1" applyFill="1" applyBorder="1" applyAlignment="1">
      <alignment horizontal="left"/>
    </xf>
    <xf numFmtId="0" fontId="24" fillId="0" borderId="0" xfId="0" applyFont="1" applyFill="1" applyBorder="1" applyAlignment="1" applyProtection="1">
      <alignment horizontal="left"/>
      <protection locked="0"/>
    </xf>
    <xf numFmtId="0" fontId="24" fillId="0" borderId="0" xfId="0" applyFont="1" applyFill="1" applyBorder="1"/>
    <xf numFmtId="0" fontId="22" fillId="0" borderId="0" xfId="0" applyFont="1" applyFill="1" applyBorder="1" applyAlignment="1"/>
    <xf numFmtId="0" fontId="22" fillId="0" borderId="0" xfId="0" applyFont="1" applyFill="1" applyBorder="1" applyAlignment="1">
      <alignment horizontal="right"/>
    </xf>
    <xf numFmtId="0" fontId="25" fillId="0" borderId="0" xfId="0" applyFont="1"/>
    <xf numFmtId="14" fontId="26" fillId="13" borderId="0" xfId="3" applyNumberFormat="1" applyFont="1" applyFill="1" applyBorder="1" applyAlignment="1" applyProtection="1">
      <alignment horizontal="center"/>
    </xf>
    <xf numFmtId="3" fontId="24" fillId="0" borderId="0" xfId="1" applyNumberFormat="1" applyFont="1" applyFill="1" applyBorder="1" applyAlignment="1" applyProtection="1">
      <alignment horizontal="center"/>
      <protection locked="0"/>
    </xf>
    <xf numFmtId="3" fontId="22" fillId="0" borderId="0" xfId="0" applyNumberFormat="1" applyFont="1" applyFill="1" applyBorder="1" applyAlignment="1">
      <alignment horizontal="center"/>
    </xf>
    <xf numFmtId="5" fontId="24" fillId="0" borderId="0" xfId="2" applyNumberFormat="1" applyFont="1" applyFill="1" applyBorder="1" applyAlignment="1">
      <alignment horizontal="center"/>
    </xf>
    <xf numFmtId="0" fontId="24" fillId="9" borderId="4" xfId="0" applyFont="1" applyFill="1" applyBorder="1" applyAlignment="1" applyProtection="1">
      <alignment horizontal="center"/>
    </xf>
    <xf numFmtId="3" fontId="24" fillId="4" borderId="4" xfId="3" applyFont="1" applyFill="1" applyBorder="1" applyAlignment="1">
      <alignment horizontal="center"/>
    </xf>
    <xf numFmtId="0" fontId="25" fillId="0" borderId="0" xfId="0" applyFont="1" applyFill="1" applyBorder="1" applyAlignment="1">
      <alignment horizontal="right"/>
    </xf>
    <xf numFmtId="0" fontId="24" fillId="8" borderId="31" xfId="0" applyFont="1" applyFill="1" applyBorder="1" applyAlignment="1">
      <alignment horizontal="center"/>
    </xf>
    <xf numFmtId="0" fontId="25" fillId="10" borderId="31" xfId="0" applyFont="1" applyFill="1" applyBorder="1" applyAlignment="1">
      <alignment horizontal="center" wrapText="1"/>
    </xf>
    <xf numFmtId="0" fontId="21" fillId="6" borderId="31" xfId="0" applyFont="1" applyFill="1" applyBorder="1" applyAlignment="1">
      <alignment horizontal="center" wrapText="1"/>
    </xf>
    <xf numFmtId="0" fontId="24" fillId="6" borderId="31" xfId="0" applyFont="1" applyFill="1" applyBorder="1" applyAlignment="1">
      <alignment horizontal="center" wrapText="1"/>
    </xf>
    <xf numFmtId="164" fontId="24" fillId="0" borderId="0" xfId="0" applyNumberFormat="1" applyFont="1" applyFill="1" applyBorder="1" applyAlignment="1" applyProtection="1">
      <alignment horizontal="center"/>
      <protection locked="0"/>
    </xf>
    <xf numFmtId="3" fontId="24" fillId="0" borderId="0" xfId="3" applyFont="1" applyFill="1" applyBorder="1" applyAlignment="1">
      <alignment horizontal="center"/>
    </xf>
    <xf numFmtId="37" fontId="24" fillId="0" borderId="0" xfId="0" applyNumberFormat="1" applyFont="1" applyFill="1" applyBorder="1" applyAlignment="1">
      <alignment horizontal="center"/>
    </xf>
    <xf numFmtId="166" fontId="24" fillId="0" borderId="0" xfId="0" applyNumberFormat="1" applyFont="1" applyFill="1" applyBorder="1" applyAlignment="1">
      <alignment horizontal="center"/>
    </xf>
    <xf numFmtId="5" fontId="24" fillId="0" borderId="0" xfId="4" applyFont="1" applyFill="1" applyBorder="1" applyAlignment="1" applyProtection="1">
      <alignment horizontal="center"/>
      <protection locked="0"/>
    </xf>
    <xf numFmtId="5" fontId="22" fillId="0" borderId="0" xfId="4" applyFont="1" applyFill="1" applyBorder="1" applyAlignment="1" applyProtection="1">
      <alignment horizontal="center"/>
    </xf>
    <xf numFmtId="9" fontId="24" fillId="0" borderId="0" xfId="2" applyFont="1" applyFill="1" applyBorder="1" applyAlignment="1">
      <alignment horizontal="center"/>
    </xf>
    <xf numFmtId="0" fontId="24" fillId="14" borderId="4" xfId="0" applyFont="1" applyFill="1" applyBorder="1" applyAlignment="1" applyProtection="1">
      <protection locked="0"/>
    </xf>
    <xf numFmtId="0" fontId="25" fillId="0" borderId="0" xfId="0" applyFont="1" applyFill="1" applyBorder="1" applyAlignment="1"/>
    <xf numFmtId="0" fontId="24" fillId="0" borderId="0" xfId="0" applyFont="1" applyFill="1" applyBorder="1" applyAlignment="1" applyProtection="1"/>
    <xf numFmtId="0" fontId="24" fillId="0" borderId="4" xfId="0" applyFont="1" applyFill="1" applyBorder="1" applyAlignment="1" applyProtection="1"/>
    <xf numFmtId="0" fontId="24" fillId="0" borderId="0" xfId="0" applyFont="1" applyFill="1" applyBorder="1" applyProtection="1"/>
    <xf numFmtId="0" fontId="24" fillId="0" borderId="4" xfId="0" applyFont="1" applyFill="1" applyBorder="1" applyAlignment="1" applyProtection="1">
      <alignment vertical="top"/>
    </xf>
    <xf numFmtId="0" fontId="22" fillId="4" borderId="38" xfId="0" applyFont="1" applyFill="1" applyBorder="1" applyAlignment="1" applyProtection="1">
      <alignment horizontal="left" indent="1"/>
    </xf>
    <xf numFmtId="0" fontId="24" fillId="0" borderId="0" xfId="0" applyFont="1" applyFill="1" applyBorder="1" applyAlignment="1" applyProtection="1">
      <alignment horizontal="left"/>
    </xf>
    <xf numFmtId="5" fontId="24" fillId="0" borderId="4" xfId="4" applyFont="1" applyFill="1" applyBorder="1" applyAlignment="1" applyProtection="1">
      <alignment horizontal="left"/>
      <protection locked="0"/>
    </xf>
    <xf numFmtId="0" fontId="25" fillId="10" borderId="42" xfId="0" applyFont="1" applyFill="1" applyBorder="1" applyAlignment="1">
      <alignment horizontal="center" wrapText="1"/>
    </xf>
    <xf numFmtId="0" fontId="21" fillId="15" borderId="31" xfId="0" applyFont="1" applyFill="1" applyBorder="1" applyAlignment="1">
      <alignment horizontal="right"/>
    </xf>
    <xf numFmtId="5" fontId="24" fillId="15" borderId="31" xfId="0" applyNumberFormat="1" applyFont="1" applyFill="1" applyBorder="1" applyAlignment="1">
      <alignment horizontal="center"/>
    </xf>
    <xf numFmtId="0" fontId="22" fillId="8" borderId="14" xfId="0" applyFont="1" applyFill="1" applyBorder="1" applyAlignment="1" applyProtection="1">
      <alignment horizontal="center" vertical="center" wrapText="1"/>
    </xf>
    <xf numFmtId="0" fontId="22" fillId="8" borderId="9" xfId="0" applyFont="1" applyFill="1" applyBorder="1" applyAlignment="1" applyProtection="1">
      <alignment horizontal="center" vertical="center" wrapText="1"/>
    </xf>
    <xf numFmtId="0" fontId="22" fillId="0" borderId="0" xfId="5" applyFont="1" applyAlignment="1"/>
    <xf numFmtId="0" fontId="37" fillId="0" borderId="0" xfId="5" applyAlignment="1"/>
    <xf numFmtId="0" fontId="37" fillId="0" borderId="0" xfId="5" applyBorder="1" applyAlignment="1"/>
    <xf numFmtId="0" fontId="37" fillId="0" borderId="0" xfId="5" applyFill="1" applyAlignment="1"/>
    <xf numFmtId="0" fontId="37" fillId="0" borderId="0" xfId="5" applyAlignment="1">
      <alignment wrapText="1"/>
    </xf>
    <xf numFmtId="169" fontId="37" fillId="0" borderId="0" xfId="5" applyNumberFormat="1" applyAlignment="1" applyProtection="1">
      <protection locked="0"/>
    </xf>
    <xf numFmtId="169" fontId="37" fillId="0" borderId="0" xfId="5" applyNumberFormat="1" applyAlignment="1"/>
    <xf numFmtId="0" fontId="22" fillId="18" borderId="0" xfId="5" applyFont="1" applyFill="1" applyAlignment="1"/>
    <xf numFmtId="3" fontId="21" fillId="19" borderId="46" xfId="9" applyNumberFormat="1" applyFont="1" applyFill="1" applyBorder="1" applyAlignment="1">
      <alignment horizontal="right" vertical="top"/>
    </xf>
    <xf numFmtId="10" fontId="22" fillId="21" borderId="0" xfId="6" applyFont="1" applyFill="1" applyProtection="1">
      <protection locked="0"/>
    </xf>
    <xf numFmtId="0" fontId="22" fillId="0" borderId="0" xfId="5" applyFont="1" applyFill="1" applyBorder="1" applyAlignment="1">
      <alignment horizontal="left"/>
    </xf>
    <xf numFmtId="0" fontId="37" fillId="0" borderId="0" xfId="5" applyFill="1" applyBorder="1" applyAlignment="1"/>
    <xf numFmtId="0" fontId="22" fillId="6" borderId="0" xfId="5" applyFont="1" applyFill="1" applyAlignment="1">
      <alignment horizontal="center" wrapText="1"/>
    </xf>
    <xf numFmtId="0" fontId="22" fillId="6" borderId="0" xfId="5" applyFont="1" applyFill="1" applyAlignment="1">
      <alignment horizontal="center" vertical="center" wrapText="1"/>
    </xf>
    <xf numFmtId="0" fontId="22" fillId="6" borderId="0" xfId="5" applyFont="1" applyFill="1" applyBorder="1" applyAlignment="1">
      <alignment horizontal="center" wrapText="1"/>
    </xf>
    <xf numFmtId="0" fontId="22" fillId="0" borderId="0" xfId="5" applyFont="1" applyFill="1" applyAlignment="1">
      <alignment horizontal="center"/>
    </xf>
    <xf numFmtId="0" fontId="22" fillId="0" borderId="0" xfId="5" applyFont="1" applyFill="1" applyAlignment="1">
      <alignment horizontal="center" wrapText="1"/>
    </xf>
    <xf numFmtId="0" fontId="22" fillId="0" borderId="0" xfId="5" applyFont="1" applyFill="1" applyBorder="1" applyAlignment="1">
      <alignment horizontal="right" vertical="top"/>
    </xf>
    <xf numFmtId="169" fontId="22" fillId="4" borderId="31" xfId="3" applyNumberFormat="1" applyFont="1" applyFill="1" applyBorder="1" applyProtection="1"/>
    <xf numFmtId="169" fontId="37" fillId="4" borderId="31" xfId="5" applyNumberFormat="1" applyFill="1" applyBorder="1" applyAlignment="1" applyProtection="1">
      <alignment horizontal="center"/>
    </xf>
    <xf numFmtId="0" fontId="21" fillId="15" borderId="31" xfId="5" applyFont="1" applyFill="1" applyBorder="1" applyAlignment="1">
      <alignment horizontal="right"/>
    </xf>
    <xf numFmtId="9" fontId="22" fillId="15" borderId="31" xfId="8" applyNumberFormat="1" applyFont="1" applyFill="1" applyBorder="1" applyAlignment="1">
      <alignment horizontal="left"/>
    </xf>
    <xf numFmtId="167" fontId="37" fillId="15" borderId="31" xfId="5" applyNumberFormat="1" applyFill="1" applyBorder="1" applyAlignment="1">
      <alignment horizontal="center"/>
    </xf>
    <xf numFmtId="0" fontId="32" fillId="15" borderId="31" xfId="8" applyFont="1" applyFill="1" applyBorder="1" applyAlignment="1">
      <alignment horizontal="left"/>
    </xf>
    <xf numFmtId="0" fontId="32" fillId="15" borderId="31" xfId="8" applyFont="1" applyFill="1" applyBorder="1" applyAlignment="1">
      <alignment horizontal="center"/>
    </xf>
    <xf numFmtId="9" fontId="22" fillId="15" borderId="31" xfId="8" applyNumberFormat="1" applyFont="1" applyFill="1" applyBorder="1" applyAlignment="1">
      <alignment horizontal="left" vertical="center"/>
    </xf>
    <xf numFmtId="167" fontId="37" fillId="15" borderId="31" xfId="5" applyNumberFormat="1" applyFill="1" applyBorder="1" applyAlignment="1">
      <alignment horizontal="center" vertical="center"/>
    </xf>
    <xf numFmtId="0" fontId="21" fillId="15" borderId="31" xfId="5" applyFont="1" applyFill="1" applyBorder="1" applyAlignment="1">
      <alignment horizontal="left" vertical="center"/>
    </xf>
    <xf numFmtId="0" fontId="25" fillId="4" borderId="38" xfId="0" applyFont="1" applyFill="1" applyBorder="1" applyAlignment="1"/>
    <xf numFmtId="0" fontId="21" fillId="0" borderId="0" xfId="17" applyFont="1" applyAlignment="1"/>
    <xf numFmtId="0" fontId="21" fillId="0" borderId="0" xfId="17" applyFont="1" applyAlignment="1">
      <alignment horizontal="left"/>
    </xf>
    <xf numFmtId="0" fontId="21" fillId="0" borderId="0" xfId="17" applyFont="1" applyAlignment="1">
      <alignment horizontal="center" wrapText="1"/>
    </xf>
    <xf numFmtId="0" fontId="21" fillId="0" borderId="0" xfId="17" applyFont="1" applyAlignment="1" applyProtection="1">
      <protection locked="0"/>
    </xf>
    <xf numFmtId="0" fontId="21" fillId="0" borderId="0" xfId="17" applyFont="1" applyFill="1" applyAlignment="1"/>
    <xf numFmtId="0" fontId="21" fillId="0" borderId="0" xfId="17" applyFont="1" applyBorder="1" applyAlignment="1"/>
    <xf numFmtId="0" fontId="21" fillId="23" borderId="0" xfId="17" applyFont="1" applyFill="1" applyAlignment="1"/>
    <xf numFmtId="3" fontId="21" fillId="4" borderId="4" xfId="5" applyNumberFormat="1" applyFont="1" applyFill="1" applyBorder="1" applyAlignment="1" applyProtection="1">
      <alignment horizontal="center"/>
    </xf>
    <xf numFmtId="169" fontId="21" fillId="4" borderId="4" xfId="5" applyNumberFormat="1" applyFont="1" applyFill="1" applyBorder="1" applyAlignment="1" applyProtection="1">
      <alignment horizontal="center"/>
    </xf>
    <xf numFmtId="0" fontId="21" fillId="0" borderId="0" xfId="17" applyFont="1" applyAlignment="1">
      <alignment horizontal="center"/>
    </xf>
    <xf numFmtId="0" fontId="22" fillId="0" borderId="0" xfId="17" applyFont="1" applyFill="1" applyAlignment="1"/>
    <xf numFmtId="0" fontId="21" fillId="0" borderId="0" xfId="17" applyFont="1" applyFill="1" applyAlignment="1">
      <alignment horizontal="center"/>
    </xf>
    <xf numFmtId="0" fontId="21" fillId="0" borderId="0" xfId="5" applyFont="1" applyAlignment="1">
      <alignment wrapText="1"/>
    </xf>
    <xf numFmtId="0" fontId="22" fillId="0" borderId="0" xfId="17" applyFont="1" applyAlignment="1">
      <alignment horizontal="right" indent="1"/>
    </xf>
    <xf numFmtId="0" fontId="21" fillId="0" borderId="0" xfId="17" applyFont="1" applyAlignment="1" applyProtection="1">
      <alignment horizontal="center"/>
      <protection locked="0"/>
    </xf>
    <xf numFmtId="3" fontId="19" fillId="0" borderId="0" xfId="3" applyFont="1" applyAlignment="1">
      <alignment horizontal="center"/>
    </xf>
    <xf numFmtId="0" fontId="40" fillId="0" borderId="0" xfId="17" applyFont="1" applyAlignment="1">
      <alignment vertical="top"/>
    </xf>
    <xf numFmtId="3" fontId="22" fillId="0" borderId="0" xfId="3" applyFont="1" applyFill="1" applyAlignment="1">
      <alignment horizontal="center"/>
    </xf>
    <xf numFmtId="3" fontId="46" fillId="0" borderId="0" xfId="3" applyFont="1" applyAlignment="1">
      <alignment horizontal="center"/>
    </xf>
    <xf numFmtId="0" fontId="21" fillId="0" borderId="51" xfId="17" applyFont="1" applyBorder="1" applyAlignment="1">
      <alignment horizontal="center"/>
    </xf>
    <xf numFmtId="3" fontId="22" fillId="0" borderId="0" xfId="3" applyFont="1" applyAlignment="1">
      <alignment horizontal="center"/>
    </xf>
    <xf numFmtId="0" fontId="22" fillId="6" borderId="38" xfId="17" applyFont="1" applyFill="1" applyBorder="1" applyAlignment="1">
      <alignment horizontal="center" wrapText="1"/>
    </xf>
    <xf numFmtId="0" fontId="22" fillId="0" borderId="0" xfId="17" applyFont="1" applyAlignment="1">
      <alignment horizontal="center"/>
    </xf>
    <xf numFmtId="0" fontId="21" fillId="0" borderId="0" xfId="18" applyFont="1" applyBorder="1" applyAlignment="1">
      <alignment horizontal="center" vertical="center"/>
    </xf>
    <xf numFmtId="0" fontId="21" fillId="0" borderId="0" xfId="17" applyFont="1" applyAlignment="1">
      <alignment horizontal="centerContinuous"/>
    </xf>
    <xf numFmtId="3" fontId="21" fillId="0" borderId="0" xfId="17" applyNumberFormat="1" applyFont="1" applyAlignment="1"/>
    <xf numFmtId="0" fontId="21" fillId="0" borderId="0" xfId="17" applyFont="1" applyBorder="1" applyAlignment="1">
      <alignment horizontal="center"/>
    </xf>
    <xf numFmtId="7" fontId="21" fillId="0" borderId="0" xfId="17" applyNumberFormat="1" applyFont="1" applyBorder="1" applyAlignment="1"/>
    <xf numFmtId="7" fontId="21" fillId="0" borderId="0" xfId="17" applyNumberFormat="1" applyFont="1" applyAlignment="1"/>
    <xf numFmtId="5" fontId="21" fillId="0" borderId="0" xfId="17" applyNumberFormat="1" applyFont="1" applyAlignment="1"/>
    <xf numFmtId="169" fontId="21" fillId="0" borderId="0" xfId="17" applyNumberFormat="1" applyFont="1" applyAlignment="1">
      <alignment horizontal="center"/>
    </xf>
    <xf numFmtId="3" fontId="21" fillId="0" borderId="0" xfId="17" applyNumberFormat="1" applyFont="1" applyAlignment="1">
      <alignment horizontal="centerContinuous"/>
    </xf>
    <xf numFmtId="0" fontId="21" fillId="0" borderId="0" xfId="17" applyFont="1" applyAlignment="1" applyProtection="1">
      <alignment horizontal="centerContinuous"/>
      <protection locked="0"/>
    </xf>
    <xf numFmtId="0" fontId="32" fillId="0" borderId="0" xfId="17" applyFont="1" applyAlignment="1" applyProtection="1">
      <alignment horizontal="center"/>
      <protection locked="0"/>
    </xf>
    <xf numFmtId="0" fontId="32" fillId="0" borderId="0" xfId="17" applyFont="1" applyAlignment="1" applyProtection="1">
      <protection locked="0"/>
    </xf>
    <xf numFmtId="5" fontId="21" fillId="0" borderId="0" xfId="17" applyNumberFormat="1" applyFont="1" applyAlignment="1">
      <alignment horizontal="center"/>
    </xf>
    <xf numFmtId="171" fontId="21" fillId="0" borderId="0" xfId="17" applyNumberFormat="1" applyFont="1" applyBorder="1" applyAlignment="1"/>
    <xf numFmtId="4" fontId="21" fillId="0" borderId="0" xfId="17" applyNumberFormat="1" applyFont="1" applyAlignment="1"/>
    <xf numFmtId="7" fontId="21" fillId="0" borderId="0" xfId="17" applyNumberFormat="1" applyFont="1" applyAlignment="1">
      <alignment horizontal="center"/>
    </xf>
    <xf numFmtId="1" fontId="21" fillId="0" borderId="0" xfId="17" applyNumberFormat="1" applyFont="1" applyBorder="1" applyAlignment="1"/>
    <xf numFmtId="3" fontId="21" fillId="0" borderId="0" xfId="3" applyFont="1"/>
    <xf numFmtId="0" fontId="21" fillId="25" borderId="18" xfId="17" applyFont="1" applyFill="1" applyBorder="1" applyAlignment="1">
      <alignment horizontal="center"/>
    </xf>
    <xf numFmtId="3" fontId="21" fillId="25" borderId="19" xfId="17" applyNumberFormat="1" applyFont="1" applyFill="1" applyBorder="1" applyAlignment="1">
      <alignment horizontal="center"/>
    </xf>
    <xf numFmtId="0" fontId="21" fillId="25" borderId="19" xfId="17" applyFont="1" applyFill="1" applyBorder="1" applyAlignment="1">
      <alignment horizontal="center"/>
    </xf>
    <xf numFmtId="0" fontId="21" fillId="25" borderId="20" xfId="17" applyFont="1" applyFill="1" applyBorder="1" applyAlignment="1">
      <alignment horizontal="center"/>
    </xf>
    <xf numFmtId="3" fontId="21" fillId="0" borderId="51" xfId="3" applyFont="1" applyBorder="1" applyAlignment="1">
      <alignment horizontal="center"/>
    </xf>
    <xf numFmtId="3" fontId="21" fillId="0" borderId="0" xfId="3" applyFont="1" applyAlignment="1">
      <alignment horizontal="center"/>
    </xf>
    <xf numFmtId="0" fontId="32" fillId="0" borderId="0" xfId="17" applyFont="1" applyAlignment="1">
      <alignment horizontal="right"/>
    </xf>
    <xf numFmtId="7" fontId="21" fillId="4" borderId="38" xfId="17" applyNumberFormat="1" applyFont="1" applyFill="1" applyBorder="1" applyAlignment="1">
      <alignment horizontal="center"/>
    </xf>
    <xf numFmtId="5" fontId="21" fillId="4" borderId="38" xfId="17" applyNumberFormat="1" applyFont="1" applyFill="1" applyBorder="1" applyAlignment="1">
      <alignment horizontal="center"/>
    </xf>
    <xf numFmtId="10" fontId="21" fillId="5" borderId="38" xfId="17" applyNumberFormat="1" applyFont="1" applyFill="1" applyBorder="1" applyAlignment="1" applyProtection="1">
      <alignment horizontal="center"/>
      <protection locked="0"/>
    </xf>
    <xf numFmtId="10" fontId="34" fillId="0" borderId="0" xfId="17" applyNumberFormat="1" applyFont="1" applyAlignment="1">
      <alignment horizontal="left" vertical="center"/>
    </xf>
    <xf numFmtId="3" fontId="22" fillId="0" borderId="0" xfId="17" applyNumberFormat="1" applyFont="1" applyAlignment="1"/>
    <xf numFmtId="0" fontId="47" fillId="0" borderId="0" xfId="17" applyFont="1" applyAlignment="1">
      <alignment vertical="center"/>
    </xf>
    <xf numFmtId="5" fontId="21" fillId="0" borderId="38" xfId="17" applyNumberFormat="1" applyFont="1" applyBorder="1" applyAlignment="1">
      <alignment horizontal="center"/>
    </xf>
    <xf numFmtId="10" fontId="21" fillId="0" borderId="38" xfId="17" applyNumberFormat="1" applyFont="1" applyBorder="1" applyAlignment="1">
      <alignment horizontal="center"/>
    </xf>
    <xf numFmtId="0" fontId="21" fillId="0" borderId="38" xfId="17" applyFont="1" applyBorder="1" applyAlignment="1">
      <alignment horizontal="center"/>
    </xf>
    <xf numFmtId="3" fontId="21" fillId="23" borderId="38" xfId="3" applyFont="1" applyFill="1" applyBorder="1" applyProtection="1">
      <protection locked="0"/>
    </xf>
    <xf numFmtId="0" fontId="21" fillId="0" borderId="38" xfId="17" applyFont="1" applyBorder="1" applyAlignment="1"/>
    <xf numFmtId="10" fontId="21" fillId="23" borderId="38" xfId="6" applyFont="1" applyFill="1" applyBorder="1" applyProtection="1">
      <protection locked="0"/>
    </xf>
    <xf numFmtId="10" fontId="46" fillId="23" borderId="38" xfId="6" applyFont="1" applyFill="1" applyBorder="1" applyProtection="1">
      <protection locked="0"/>
    </xf>
    <xf numFmtId="3" fontId="46" fillId="23" borderId="38" xfId="3" applyFont="1" applyFill="1" applyBorder="1" applyProtection="1">
      <protection locked="0"/>
    </xf>
    <xf numFmtId="10" fontId="22" fillId="23" borderId="38" xfId="6" applyFont="1" applyFill="1" applyBorder="1" applyProtection="1">
      <protection locked="0"/>
    </xf>
    <xf numFmtId="169" fontId="21" fillId="29" borderId="38" xfId="17" applyNumberFormat="1" applyFont="1" applyFill="1" applyBorder="1" applyAlignment="1">
      <alignment horizontal="center"/>
    </xf>
    <xf numFmtId="5" fontId="21" fillId="29" borderId="38" xfId="17" applyNumberFormat="1" applyFont="1" applyFill="1" applyBorder="1" applyAlignment="1">
      <alignment horizontal="center"/>
    </xf>
    <xf numFmtId="5" fontId="21" fillId="29" borderId="38" xfId="17" applyNumberFormat="1" applyFont="1" applyFill="1" applyBorder="1" applyAlignment="1"/>
    <xf numFmtId="5" fontId="22" fillId="29" borderId="38" xfId="17" applyNumberFormat="1" applyFont="1" applyFill="1" applyBorder="1" applyAlignment="1"/>
    <xf numFmtId="0" fontId="21" fillId="6" borderId="18" xfId="17" applyFont="1" applyFill="1" applyBorder="1" applyAlignment="1">
      <alignment horizontal="center"/>
    </xf>
    <xf numFmtId="0" fontId="21" fillId="6" borderId="19" xfId="17" applyFont="1" applyFill="1" applyBorder="1" applyAlignment="1">
      <alignment horizontal="center"/>
    </xf>
    <xf numFmtId="0" fontId="21" fillId="6" borderId="20" xfId="17" applyFont="1" applyFill="1" applyBorder="1" applyAlignment="1">
      <alignment horizontal="center"/>
    </xf>
    <xf numFmtId="0" fontId="19" fillId="0" borderId="0" xfId="0" applyFont="1"/>
    <xf numFmtId="8" fontId="19" fillId="0" borderId="0" xfId="0" applyNumberFormat="1" applyFont="1"/>
    <xf numFmtId="14" fontId="19" fillId="0" borderId="0" xfId="0" applyNumberFormat="1" applyFont="1"/>
    <xf numFmtId="9" fontId="19" fillId="9" borderId="38" xfId="0" applyNumberFormat="1" applyFont="1" applyFill="1" applyBorder="1" applyAlignment="1">
      <alignment horizontal="center"/>
    </xf>
    <xf numFmtId="0" fontId="19" fillId="9" borderId="38" xfId="0" applyFont="1" applyFill="1" applyBorder="1" applyAlignment="1">
      <alignment horizontal="center"/>
    </xf>
    <xf numFmtId="0" fontId="19" fillId="0" borderId="38" xfId="0" applyFont="1" applyBorder="1" applyAlignment="1">
      <alignment horizontal="center"/>
    </xf>
    <xf numFmtId="167" fontId="19" fillId="9" borderId="38" xfId="0" applyNumberFormat="1" applyFont="1" applyFill="1" applyBorder="1" applyAlignment="1">
      <alignment horizontal="center"/>
    </xf>
    <xf numFmtId="172" fontId="19" fillId="0" borderId="0" xfId="0" applyNumberFormat="1" applyFont="1"/>
    <xf numFmtId="0" fontId="19" fillId="0" borderId="0" xfId="0" applyFont="1" applyAlignment="1">
      <alignment horizontal="left"/>
    </xf>
    <xf numFmtId="8" fontId="19" fillId="4" borderId="38" xfId="0" applyNumberFormat="1" applyFont="1" applyFill="1" applyBorder="1" applyAlignment="1">
      <alignment horizontal="center"/>
    </xf>
    <xf numFmtId="0" fontId="19" fillId="4" borderId="38" xfId="0" applyFont="1" applyFill="1" applyBorder="1" applyAlignment="1">
      <alignment horizontal="center"/>
    </xf>
    <xf numFmtId="172" fontId="19" fillId="4" borderId="38" xfId="0" applyNumberFormat="1" applyFont="1" applyFill="1" applyBorder="1" applyAlignment="1">
      <alignment horizontal="center"/>
    </xf>
    <xf numFmtId="14" fontId="19" fillId="5" borderId="38" xfId="0" applyNumberFormat="1" applyFont="1" applyFill="1" applyBorder="1" applyAlignment="1" applyProtection="1">
      <alignment horizontal="center"/>
      <protection locked="0"/>
    </xf>
    <xf numFmtId="0" fontId="25" fillId="30" borderId="38" xfId="10" applyFont="1" applyFill="1" applyBorder="1" applyAlignment="1" applyProtection="1">
      <alignment horizontal="left" vertical="center" wrapText="1"/>
    </xf>
    <xf numFmtId="0" fontId="25" fillId="30" borderId="38" xfId="10" applyFont="1" applyFill="1" applyBorder="1" applyAlignment="1" applyProtection="1">
      <alignment horizontal="center" vertical="center" wrapText="1"/>
    </xf>
    <xf numFmtId="172" fontId="25" fillId="30" borderId="38" xfId="10" applyNumberFormat="1" applyFont="1" applyFill="1" applyBorder="1" applyAlignment="1" applyProtection="1">
      <alignment horizontal="center" vertical="center" wrapText="1"/>
    </xf>
    <xf numFmtId="0" fontId="19" fillId="29" borderId="38" xfId="0" applyFont="1" applyFill="1" applyBorder="1" applyAlignment="1">
      <alignment horizontal="left"/>
    </xf>
    <xf numFmtId="14" fontId="19" fillId="29" borderId="38" xfId="0" applyNumberFormat="1" applyFont="1" applyFill="1" applyBorder="1" applyAlignment="1">
      <alignment horizontal="center"/>
    </xf>
    <xf numFmtId="172" fontId="19" fillId="29" borderId="38" xfId="0" applyNumberFormat="1" applyFont="1" applyFill="1" applyBorder="1" applyAlignment="1">
      <alignment horizontal="center"/>
    </xf>
    <xf numFmtId="8" fontId="19" fillId="29" borderId="38" xfId="0" applyNumberFormat="1" applyFont="1" applyFill="1" applyBorder="1" applyAlignment="1">
      <alignment horizontal="center"/>
    </xf>
    <xf numFmtId="0" fontId="19" fillId="14" borderId="38" xfId="0" applyFont="1" applyFill="1" applyBorder="1" applyAlignment="1" applyProtection="1">
      <alignment horizontal="center"/>
      <protection locked="0"/>
    </xf>
    <xf numFmtId="0" fontId="21" fillId="0" borderId="0" xfId="17" applyFont="1" applyFill="1" applyBorder="1" applyAlignment="1">
      <alignment horizontal="center"/>
    </xf>
    <xf numFmtId="0" fontId="21" fillId="0" borderId="0" xfId="17" applyFont="1" applyFill="1" applyBorder="1" applyAlignment="1" applyProtection="1">
      <alignment horizontal="center"/>
      <protection locked="0"/>
    </xf>
    <xf numFmtId="3" fontId="46" fillId="0" borderId="0" xfId="3" applyFont="1" applyBorder="1" applyAlignment="1">
      <alignment horizontal="center"/>
    </xf>
    <xf numFmtId="10" fontId="21" fillId="21" borderId="38" xfId="6" applyFont="1" applyFill="1" applyBorder="1" applyAlignment="1" applyProtection="1">
      <alignment horizontal="center"/>
      <protection locked="0"/>
    </xf>
    <xf numFmtId="3" fontId="21" fillId="21" borderId="38" xfId="3" applyFont="1" applyFill="1" applyBorder="1" applyAlignment="1" applyProtection="1">
      <alignment horizontal="center"/>
      <protection locked="0"/>
    </xf>
    <xf numFmtId="3" fontId="21" fillId="0" borderId="0" xfId="3" applyFont="1" applyFill="1" applyBorder="1" applyAlignment="1" applyProtection="1">
      <alignment horizontal="center"/>
    </xf>
    <xf numFmtId="10" fontId="21" fillId="0" borderId="56" xfId="6" applyFont="1" applyFill="1" applyBorder="1" applyAlignment="1" applyProtection="1">
      <alignment horizontal="center"/>
      <protection locked="0"/>
    </xf>
    <xf numFmtId="3" fontId="21" fillId="0" borderId="56" xfId="3" applyFont="1" applyFill="1" applyBorder="1" applyAlignment="1" applyProtection="1">
      <alignment horizontal="center"/>
      <protection locked="0"/>
    </xf>
    <xf numFmtId="3" fontId="21" fillId="0" borderId="56" xfId="3" applyFont="1" applyFill="1" applyBorder="1" applyAlignment="1" applyProtection="1">
      <alignment horizontal="center"/>
    </xf>
    <xf numFmtId="0" fontId="21" fillId="0" borderId="3" xfId="17" applyFont="1" applyBorder="1" applyAlignment="1">
      <alignment horizontal="center"/>
    </xf>
    <xf numFmtId="3" fontId="21" fillId="0" borderId="51" xfId="3" applyFont="1" applyBorder="1" applyAlignment="1" applyProtection="1">
      <alignment horizontal="center"/>
      <protection locked="0"/>
    </xf>
    <xf numFmtId="0" fontId="21" fillId="0" borderId="0" xfId="17" applyFont="1" applyFill="1" applyAlignment="1">
      <alignment horizontal="center" wrapText="1"/>
    </xf>
    <xf numFmtId="10" fontId="21" fillId="0" borderId="56" xfId="17" applyNumberFormat="1" applyFont="1" applyFill="1" applyBorder="1" applyAlignment="1" applyProtection="1">
      <alignment horizontal="center"/>
      <protection locked="0"/>
    </xf>
    <xf numFmtId="37" fontId="21" fillId="0" borderId="56" xfId="17" applyNumberFormat="1" applyFont="1" applyFill="1" applyBorder="1" applyAlignment="1" applyProtection="1">
      <alignment horizontal="center"/>
      <protection locked="0"/>
    </xf>
    <xf numFmtId="3" fontId="46" fillId="0" borderId="56" xfId="3" applyFont="1" applyFill="1" applyBorder="1" applyAlignment="1" applyProtection="1">
      <alignment horizontal="center"/>
    </xf>
    <xf numFmtId="3" fontId="46" fillId="0" borderId="0" xfId="3" applyFont="1" applyBorder="1" applyAlignment="1" applyProtection="1">
      <alignment horizontal="center"/>
    </xf>
    <xf numFmtId="3" fontId="21" fillId="0" borderId="0" xfId="3" applyFont="1" applyAlignment="1" applyProtection="1">
      <alignment horizontal="center"/>
    </xf>
    <xf numFmtId="5" fontId="21" fillId="0" borderId="0" xfId="4" applyFont="1" applyAlignment="1" applyProtection="1">
      <alignment horizontal="center"/>
    </xf>
    <xf numFmtId="3" fontId="21" fillId="0" borderId="0" xfId="3" applyFont="1" applyAlignment="1" applyProtection="1">
      <alignment horizontal="center"/>
      <protection locked="0"/>
    </xf>
    <xf numFmtId="0" fontId="21" fillId="0" borderId="0" xfId="17" applyFont="1" applyBorder="1" applyAlignment="1">
      <alignment horizontal="center" wrapText="1"/>
    </xf>
    <xf numFmtId="0" fontId="21" fillId="0" borderId="3" xfId="17" applyFont="1" applyBorder="1" applyAlignment="1">
      <alignment horizontal="center" wrapText="1"/>
    </xf>
    <xf numFmtId="4" fontId="46" fillId="15" borderId="38" xfId="9" applyFont="1" applyFill="1" applyBorder="1" applyAlignment="1">
      <alignment horizontal="center"/>
    </xf>
    <xf numFmtId="3" fontId="46" fillId="0" borderId="0" xfId="3" applyFont="1" applyFill="1" applyBorder="1" applyAlignment="1" applyProtection="1">
      <alignment horizontal="center"/>
    </xf>
    <xf numFmtId="0" fontId="22" fillId="0" borderId="0" xfId="17" applyFont="1" applyAlignment="1"/>
    <xf numFmtId="0" fontId="18" fillId="0" borderId="0" xfId="0" applyFont="1"/>
    <xf numFmtId="0" fontId="25" fillId="0" borderId="0" xfId="0" applyFont="1" applyAlignment="1">
      <alignment wrapText="1"/>
    </xf>
    <xf numFmtId="0" fontId="25" fillId="0" borderId="63" xfId="0" applyFont="1" applyBorder="1"/>
    <xf numFmtId="0" fontId="25" fillId="0" borderId="65" xfId="0" applyFont="1" applyBorder="1"/>
    <xf numFmtId="0" fontId="25" fillId="0" borderId="74" xfId="0" applyFont="1" applyBorder="1"/>
    <xf numFmtId="0" fontId="18" fillId="6" borderId="59" xfId="0" applyFont="1" applyFill="1" applyBorder="1" applyAlignment="1">
      <alignment horizontal="center" vertical="center"/>
    </xf>
    <xf numFmtId="0" fontId="25" fillId="6" borderId="60" xfId="0" applyFont="1" applyFill="1" applyBorder="1" applyAlignment="1">
      <alignment horizontal="center" wrapText="1"/>
    </xf>
    <xf numFmtId="0" fontId="18" fillId="5" borderId="73" xfId="0" applyFont="1" applyFill="1" applyBorder="1" applyProtection="1">
      <protection locked="0"/>
    </xf>
    <xf numFmtId="0" fontId="18" fillId="5" borderId="61" xfId="0" applyFont="1" applyFill="1" applyBorder="1" applyProtection="1">
      <protection locked="0"/>
    </xf>
    <xf numFmtId="167" fontId="18" fillId="5" borderId="68" xfId="0" applyNumberFormat="1" applyFont="1" applyFill="1" applyBorder="1" applyAlignment="1" applyProtection="1">
      <alignment horizontal="center"/>
      <protection locked="0"/>
    </xf>
    <xf numFmtId="167" fontId="18" fillId="5" borderId="31" xfId="0" applyNumberFormat="1" applyFont="1" applyFill="1" applyBorder="1" applyAlignment="1" applyProtection="1">
      <alignment horizontal="center"/>
      <protection locked="0"/>
    </xf>
    <xf numFmtId="167" fontId="18" fillId="5" borderId="69" xfId="0" applyNumberFormat="1" applyFont="1" applyFill="1" applyBorder="1" applyAlignment="1" applyProtection="1">
      <alignment horizontal="center"/>
      <protection locked="0"/>
    </xf>
    <xf numFmtId="0" fontId="18" fillId="5" borderId="62" xfId="0" applyFont="1" applyFill="1" applyBorder="1" applyProtection="1">
      <protection locked="0"/>
    </xf>
    <xf numFmtId="167" fontId="18" fillId="5" borderId="70" xfId="0" applyNumberFormat="1" applyFont="1" applyFill="1" applyBorder="1" applyAlignment="1" applyProtection="1">
      <alignment horizontal="center"/>
      <protection locked="0"/>
    </xf>
    <xf numFmtId="167" fontId="18" fillId="5" borderId="72" xfId="0" applyNumberFormat="1" applyFont="1" applyFill="1" applyBorder="1" applyAlignment="1" applyProtection="1">
      <alignment horizontal="center"/>
      <protection locked="0"/>
    </xf>
    <xf numFmtId="167" fontId="18" fillId="5" borderId="71" xfId="0" applyNumberFormat="1" applyFont="1" applyFill="1" applyBorder="1" applyAlignment="1" applyProtection="1">
      <alignment horizontal="center"/>
      <protection locked="0"/>
    </xf>
    <xf numFmtId="167" fontId="25" fillId="4" borderId="0" xfId="0" applyNumberFormat="1" applyFont="1" applyFill="1" applyAlignment="1">
      <alignment horizontal="center"/>
    </xf>
    <xf numFmtId="0" fontId="21" fillId="0" borderId="0" xfId="5" applyFont="1" applyAlignment="1"/>
    <xf numFmtId="0" fontId="22" fillId="0" borderId="0" xfId="17" applyFont="1" applyAlignment="1"/>
    <xf numFmtId="0" fontId="24" fillId="0" borderId="0" xfId="0" applyFont="1" applyBorder="1" applyAlignment="1">
      <alignment horizontal="center"/>
    </xf>
    <xf numFmtId="0" fontId="24" fillId="0" borderId="0" xfId="0" applyFont="1" applyFill="1" applyBorder="1" applyAlignment="1">
      <alignment horizontal="center"/>
    </xf>
    <xf numFmtId="0" fontId="32" fillId="6" borderId="0" xfId="0" applyFont="1" applyFill="1" applyBorder="1" applyAlignment="1"/>
    <xf numFmtId="0" fontId="21" fillId="0" borderId="0" xfId="5" applyFont="1" applyAlignment="1"/>
    <xf numFmtId="0" fontId="18" fillId="0" borderId="0" xfId="0" applyFont="1" applyBorder="1" applyAlignment="1">
      <alignment horizontal="left"/>
    </xf>
    <xf numFmtId="0" fontId="18" fillId="5" borderId="0" xfId="0" applyFont="1" applyFill="1" applyBorder="1" applyAlignment="1">
      <alignment horizontal="left"/>
    </xf>
    <xf numFmtId="0" fontId="18" fillId="11" borderId="0" xfId="0" applyFont="1" applyFill="1" applyBorder="1" applyAlignment="1">
      <alignment horizontal="left"/>
    </xf>
    <xf numFmtId="0" fontId="18" fillId="9" borderId="0" xfId="0" applyFont="1" applyFill="1" applyBorder="1" applyAlignment="1">
      <alignment horizontal="left"/>
    </xf>
    <xf numFmtId="3" fontId="19" fillId="0" borderId="0" xfId="3" applyFont="1" applyAlignment="1">
      <alignment horizontal="center"/>
    </xf>
    <xf numFmtId="14" fontId="21" fillId="9" borderId="0" xfId="17" applyNumberFormat="1" applyFont="1" applyFill="1" applyAlignment="1">
      <alignment horizontal="center"/>
    </xf>
    <xf numFmtId="14" fontId="21" fillId="9" borderId="0" xfId="17" applyNumberFormat="1" applyFont="1" applyFill="1" applyAlignment="1"/>
    <xf numFmtId="0" fontId="53" fillId="0" borderId="0" xfId="0" applyFont="1"/>
    <xf numFmtId="0" fontId="17" fillId="0" borderId="0" xfId="0" applyFont="1"/>
    <xf numFmtId="0" fontId="21" fillId="0" borderId="0" xfId="5" applyFont="1" applyFill="1" applyAlignment="1">
      <alignment wrapText="1"/>
    </xf>
    <xf numFmtId="0" fontId="17" fillId="0" borderId="0" xfId="0" applyFont="1" applyAlignment="1">
      <alignment horizontal="center"/>
    </xf>
    <xf numFmtId="0" fontId="53" fillId="0" borderId="0" xfId="0" applyFont="1" applyAlignment="1">
      <alignment horizontal="center"/>
    </xf>
    <xf numFmtId="0" fontId="22" fillId="0" borderId="0" xfId="5" applyFont="1" applyFill="1" applyAlignment="1">
      <alignment horizontal="left" wrapText="1"/>
    </xf>
    <xf numFmtId="0" fontId="25" fillId="0" borderId="0" xfId="0" applyFont="1" applyAlignment="1" applyProtection="1">
      <protection locked="0"/>
    </xf>
    <xf numFmtId="166" fontId="22" fillId="21" borderId="0" xfId="6" applyNumberFormat="1" applyFont="1" applyFill="1" applyProtection="1">
      <protection locked="0"/>
    </xf>
    <xf numFmtId="0" fontId="25" fillId="0" borderId="0" xfId="0" applyFont="1" applyAlignment="1">
      <alignment horizontal="center"/>
    </xf>
    <xf numFmtId="167" fontId="17" fillId="5" borderId="4" xfId="3" applyNumberFormat="1" applyFont="1" applyFill="1" applyBorder="1" applyAlignment="1" applyProtection="1">
      <alignment horizontal="center"/>
      <protection locked="0"/>
    </xf>
    <xf numFmtId="167" fontId="17" fillId="4" borderId="4" xfId="3" applyNumberFormat="1" applyFont="1" applyFill="1" applyBorder="1" applyAlignment="1" applyProtection="1">
      <alignment horizontal="center"/>
    </xf>
    <xf numFmtId="167" fontId="17" fillId="4" borderId="38" xfId="0" applyNumberFormat="1" applyFont="1" applyFill="1" applyBorder="1" applyAlignment="1">
      <alignment horizontal="center"/>
    </xf>
    <xf numFmtId="166" fontId="25" fillId="5" borderId="38" xfId="0" applyNumberFormat="1" applyFont="1" applyFill="1" applyBorder="1" applyAlignment="1" applyProtection="1">
      <alignment horizontal="center"/>
      <protection locked="0"/>
    </xf>
    <xf numFmtId="167" fontId="25" fillId="4" borderId="38" xfId="0" applyNumberFormat="1" applyFont="1" applyFill="1" applyBorder="1" applyAlignment="1">
      <alignment horizontal="center"/>
    </xf>
    <xf numFmtId="0" fontId="17" fillId="5" borderId="4" xfId="3" applyNumberFormat="1" applyFont="1" applyFill="1" applyBorder="1" applyAlignment="1" applyProtection="1">
      <alignment horizontal="left"/>
      <protection locked="0"/>
    </xf>
    <xf numFmtId="3" fontId="24" fillId="4" borderId="4" xfId="3" applyFont="1" applyFill="1" applyBorder="1" applyAlignment="1" applyProtection="1">
      <alignment horizontal="center" vertical="center"/>
    </xf>
    <xf numFmtId="0" fontId="22" fillId="0" borderId="0" xfId="0" applyFont="1" applyAlignment="1"/>
    <xf numFmtId="0" fontId="22" fillId="0" borderId="0" xfId="0" applyFont="1" applyAlignment="1">
      <alignment horizontal="center"/>
    </xf>
    <xf numFmtId="0" fontId="22" fillId="0" borderId="0" xfId="0" applyFont="1" applyFill="1" applyAlignment="1" applyProtection="1">
      <alignment horizontal="center"/>
      <protection locked="0"/>
    </xf>
    <xf numFmtId="0" fontId="31" fillId="0" borderId="0" xfId="0" applyFont="1" applyAlignment="1">
      <alignment horizontal="right"/>
    </xf>
    <xf numFmtId="0" fontId="16" fillId="0" borderId="0" xfId="0" applyFont="1"/>
    <xf numFmtId="0" fontId="16" fillId="0" borderId="0" xfId="0" applyFont="1" applyAlignment="1"/>
    <xf numFmtId="0" fontId="16" fillId="0" borderId="0" xfId="0" applyFont="1" applyAlignment="1">
      <alignment wrapText="1"/>
    </xf>
    <xf numFmtId="0" fontId="16" fillId="0" borderId="0" xfId="0" applyFont="1" applyAlignment="1">
      <alignment horizontal="right"/>
    </xf>
    <xf numFmtId="0" fontId="16" fillId="0" borderId="0" xfId="0" applyFont="1" applyFill="1" applyAlignment="1"/>
    <xf numFmtId="0" fontId="16" fillId="0" borderId="0" xfId="0" applyFont="1" applyAlignment="1">
      <alignment horizontal="center"/>
    </xf>
    <xf numFmtId="0" fontId="22" fillId="24" borderId="38" xfId="0" applyFont="1" applyFill="1" applyBorder="1" applyAlignment="1" applyProtection="1">
      <alignment horizontal="center"/>
      <protection locked="0"/>
    </xf>
    <xf numFmtId="0" fontId="35" fillId="0" borderId="0" xfId="0" applyFont="1" applyAlignment="1">
      <alignment horizontal="left"/>
    </xf>
    <xf numFmtId="0" fontId="22" fillId="0" borderId="0" xfId="0" applyFont="1" applyFill="1" applyBorder="1" applyAlignment="1" applyProtection="1">
      <alignment horizontal="center"/>
      <protection locked="0"/>
    </xf>
    <xf numFmtId="0" fontId="25" fillId="0" borderId="0" xfId="0" applyFont="1" applyFill="1" applyAlignment="1" applyProtection="1">
      <alignment horizontal="left"/>
      <protection locked="0"/>
    </xf>
    <xf numFmtId="0" fontId="16" fillId="0" borderId="0" xfId="0" applyFont="1" applyFill="1"/>
    <xf numFmtId="3" fontId="16" fillId="0" borderId="0" xfId="3" applyFont="1" applyAlignment="1">
      <alignment horizontal="center"/>
    </xf>
    <xf numFmtId="9" fontId="16" fillId="32" borderId="38" xfId="3" applyNumberFormat="1" applyFont="1" applyFill="1" applyBorder="1" applyAlignment="1" applyProtection="1">
      <alignment horizontal="center"/>
      <protection locked="0"/>
    </xf>
    <xf numFmtId="3" fontId="22" fillId="0" borderId="0" xfId="17" applyNumberFormat="1" applyFont="1" applyAlignment="1">
      <alignment horizontal="center"/>
    </xf>
    <xf numFmtId="9" fontId="16" fillId="0" borderId="0" xfId="3" applyNumberFormat="1" applyFont="1" applyFill="1" applyAlignment="1" applyProtection="1">
      <alignment horizontal="center"/>
      <protection locked="0"/>
    </xf>
    <xf numFmtId="5" fontId="16" fillId="0" borderId="0" xfId="4" applyFont="1" applyAlignment="1" applyProtection="1">
      <alignment horizontal="center"/>
    </xf>
    <xf numFmtId="5" fontId="16" fillId="0" borderId="0" xfId="4" applyFont="1" applyAlignment="1">
      <alignment horizontal="center"/>
    </xf>
    <xf numFmtId="5" fontId="16" fillId="31" borderId="38" xfId="3" applyNumberFormat="1" applyFont="1" applyFill="1" applyBorder="1" applyAlignment="1" applyProtection="1">
      <alignment horizontal="center" vertical="center"/>
    </xf>
    <xf numFmtId="5" fontId="16" fillId="27" borderId="38" xfId="3" applyNumberFormat="1" applyFont="1" applyFill="1" applyBorder="1" applyAlignment="1" applyProtection="1">
      <alignment horizontal="center"/>
      <protection locked="0"/>
    </xf>
    <xf numFmtId="173" fontId="16" fillId="32" borderId="38" xfId="0" applyNumberFormat="1" applyFont="1" applyFill="1" applyBorder="1" applyAlignment="1" applyProtection="1">
      <alignment horizontal="center"/>
      <protection locked="0"/>
    </xf>
    <xf numFmtId="14" fontId="24" fillId="5" borderId="25" xfId="0" applyNumberFormat="1" applyFont="1" applyFill="1" applyBorder="1" applyAlignment="1" applyProtection="1">
      <alignment horizontal="center"/>
      <protection locked="0"/>
    </xf>
    <xf numFmtId="14" fontId="24" fillId="5" borderId="27" xfId="0" applyNumberFormat="1" applyFont="1" applyFill="1" applyBorder="1" applyAlignment="1" applyProtection="1">
      <alignment horizontal="center"/>
      <protection locked="0"/>
    </xf>
    <xf numFmtId="14" fontId="24" fillId="4" borderId="29" xfId="0" applyNumberFormat="1" applyFont="1" applyFill="1" applyBorder="1" applyAlignment="1" applyProtection="1">
      <alignment horizontal="center"/>
      <protection locked="0"/>
    </xf>
    <xf numFmtId="167" fontId="24" fillId="5" borderId="24" xfId="3" applyNumberFormat="1" applyFont="1" applyFill="1" applyBorder="1" applyAlignment="1" applyProtection="1">
      <alignment horizontal="center"/>
      <protection locked="0"/>
    </xf>
    <xf numFmtId="167" fontId="24" fillId="5" borderId="4" xfId="3" applyNumberFormat="1" applyFont="1" applyFill="1" applyBorder="1" applyAlignment="1" applyProtection="1">
      <alignment horizontal="center"/>
      <protection locked="0"/>
    </xf>
    <xf numFmtId="49" fontId="16" fillId="5" borderId="23" xfId="0" applyNumberFormat="1" applyFont="1" applyFill="1" applyBorder="1" applyAlignment="1" applyProtection="1">
      <alignment horizontal="left" indent="2"/>
      <protection locked="0"/>
    </xf>
    <xf numFmtId="49" fontId="24" fillId="5" borderId="26" xfId="0" applyNumberFormat="1" applyFont="1" applyFill="1" applyBorder="1" applyAlignment="1" applyProtection="1">
      <alignment horizontal="left" indent="2"/>
      <protection locked="0"/>
    </xf>
    <xf numFmtId="49" fontId="16" fillId="5" borderId="26" xfId="0" applyNumberFormat="1" applyFont="1" applyFill="1" applyBorder="1" applyAlignment="1" applyProtection="1">
      <alignment horizontal="left" indent="2"/>
      <protection locked="0"/>
    </xf>
    <xf numFmtId="0" fontId="24" fillId="0" borderId="5" xfId="0" applyFont="1" applyBorder="1" applyAlignment="1" applyProtection="1">
      <alignment horizontal="left" indent="2"/>
    </xf>
    <xf numFmtId="167" fontId="24" fillId="9" borderId="4" xfId="3" applyNumberFormat="1" applyFont="1" applyFill="1" applyBorder="1" applyAlignment="1" applyProtection="1">
      <alignment horizontal="center"/>
    </xf>
    <xf numFmtId="167" fontId="16" fillId="5" borderId="4" xfId="3" applyNumberFormat="1" applyFont="1" applyFill="1" applyBorder="1" applyAlignment="1" applyProtection="1">
      <alignment horizontal="center"/>
      <protection locked="0"/>
    </xf>
    <xf numFmtId="167" fontId="22" fillId="4" borderId="38" xfId="1" applyNumberFormat="1" applyFont="1" applyFill="1" applyBorder="1" applyAlignment="1" applyProtection="1">
      <alignment horizontal="center"/>
    </xf>
    <xf numFmtId="167" fontId="22" fillId="4" borderId="38" xfId="4" applyNumberFormat="1" applyFont="1" applyFill="1" applyBorder="1" applyAlignment="1" applyProtection="1">
      <alignment horizontal="center"/>
    </xf>
    <xf numFmtId="167" fontId="24" fillId="4" borderId="4" xfId="0" applyNumberFormat="1" applyFont="1" applyFill="1" applyBorder="1" applyAlignment="1">
      <alignment horizontal="center"/>
    </xf>
    <xf numFmtId="167" fontId="24" fillId="4" borderId="4" xfId="0" applyNumberFormat="1" applyFont="1" applyFill="1" applyBorder="1" applyAlignment="1" applyProtection="1">
      <alignment horizontal="center"/>
    </xf>
    <xf numFmtId="167" fontId="24" fillId="0" borderId="0" xfId="0" applyNumberFormat="1" applyFont="1" applyFill="1" applyBorder="1" applyAlignment="1" applyProtection="1">
      <alignment horizontal="center"/>
    </xf>
    <xf numFmtId="167" fontId="24" fillId="0" borderId="0" xfId="3" applyNumberFormat="1" applyFont="1" applyFill="1" applyBorder="1" applyAlignment="1" applyProtection="1">
      <alignment horizontal="center"/>
    </xf>
    <xf numFmtId="167" fontId="24" fillId="0" borderId="0" xfId="0" applyNumberFormat="1" applyFont="1" applyFill="1" applyBorder="1" applyAlignment="1">
      <alignment horizontal="center"/>
    </xf>
    <xf numFmtId="167" fontId="24" fillId="0" borderId="0" xfId="1" applyNumberFormat="1" applyFont="1" applyFill="1" applyBorder="1" applyAlignment="1" applyProtection="1">
      <alignment horizontal="center"/>
    </xf>
    <xf numFmtId="167" fontId="22" fillId="0" borderId="0" xfId="0" applyNumberFormat="1" applyFont="1" applyFill="1" applyBorder="1" applyAlignment="1" applyProtection="1">
      <alignment horizontal="center"/>
    </xf>
    <xf numFmtId="166" fontId="24" fillId="15" borderId="31" xfId="3" quotePrefix="1" applyNumberFormat="1" applyFont="1" applyFill="1" applyBorder="1" applyAlignment="1" applyProtection="1">
      <alignment horizontal="center"/>
    </xf>
    <xf numFmtId="166" fontId="24" fillId="15" borderId="31" xfId="0" applyNumberFormat="1" applyFont="1" applyFill="1" applyBorder="1" applyAlignment="1">
      <alignment horizontal="center"/>
    </xf>
    <xf numFmtId="0" fontId="24" fillId="5" borderId="4" xfId="0" applyFont="1" applyFill="1" applyBorder="1" applyAlignment="1" applyProtection="1">
      <protection locked="0"/>
    </xf>
    <xf numFmtId="5" fontId="19" fillId="4" borderId="4" xfId="3" applyNumberFormat="1" applyFont="1" applyFill="1" applyBorder="1" applyProtection="1"/>
    <xf numFmtId="5" fontId="37" fillId="0" borderId="0" xfId="5" applyNumberFormat="1" applyAlignment="1" applyProtection="1">
      <protection locked="0"/>
    </xf>
    <xf numFmtId="5" fontId="0" fillId="0" borderId="0" xfId="3" applyNumberFormat="1" applyFont="1" applyProtection="1">
      <protection locked="0"/>
    </xf>
    <xf numFmtId="5" fontId="22" fillId="4" borderId="31" xfId="4" applyNumberFormat="1" applyFont="1" applyFill="1" applyBorder="1" applyProtection="1"/>
    <xf numFmtId="5" fontId="22" fillId="15" borderId="38" xfId="5" applyNumberFormat="1" applyFont="1" applyFill="1" applyBorder="1" applyAlignment="1" applyProtection="1">
      <alignment horizontal="center"/>
    </xf>
    <xf numFmtId="5" fontId="22" fillId="15" borderId="38" xfId="4" applyNumberFormat="1" applyFont="1" applyFill="1" applyBorder="1" applyAlignment="1" applyProtection="1">
      <alignment horizontal="center"/>
    </xf>
    <xf numFmtId="169" fontId="21" fillId="0" borderId="0" xfId="5" applyNumberFormat="1" applyFont="1" applyAlignment="1"/>
    <xf numFmtId="9" fontId="19" fillId="22" borderId="4" xfId="6" applyNumberFormat="1" applyFont="1" applyFill="1" applyBorder="1" applyAlignment="1" applyProtection="1">
      <alignment horizontal="center"/>
    </xf>
    <xf numFmtId="167" fontId="19" fillId="21" borderId="4" xfId="3" applyNumberFormat="1" applyFont="1" applyFill="1" applyBorder="1" applyAlignment="1" applyProtection="1">
      <alignment horizontal="center"/>
      <protection locked="0"/>
    </xf>
    <xf numFmtId="167" fontId="21" fillId="21" borderId="4" xfId="5" applyNumberFormat="1" applyFont="1" applyFill="1" applyBorder="1" applyAlignment="1" applyProtection="1">
      <alignment horizontal="center"/>
      <protection locked="0"/>
    </xf>
    <xf numFmtId="3" fontId="19" fillId="4" borderId="4" xfId="3" applyNumberFormat="1" applyFont="1" applyFill="1" applyBorder="1" applyAlignment="1" applyProtection="1">
      <alignment horizontal="center"/>
    </xf>
    <xf numFmtId="3" fontId="19" fillId="21" borderId="4" xfId="3" applyNumberFormat="1" applyFont="1" applyFill="1" applyBorder="1" applyAlignment="1" applyProtection="1">
      <alignment horizontal="center"/>
      <protection locked="0"/>
    </xf>
    <xf numFmtId="170" fontId="21" fillId="0" borderId="0" xfId="5" applyNumberFormat="1" applyFont="1" applyAlignment="1" applyProtection="1"/>
    <xf numFmtId="169" fontId="21" fillId="0" borderId="0" xfId="5" applyNumberFormat="1" applyFont="1" applyAlignment="1" applyProtection="1">
      <protection locked="0"/>
    </xf>
    <xf numFmtId="5" fontId="16" fillId="15" borderId="38" xfId="4" applyNumberFormat="1" applyFont="1" applyFill="1" applyBorder="1" applyAlignment="1" applyProtection="1">
      <alignment horizontal="center"/>
    </xf>
    <xf numFmtId="6" fontId="16" fillId="15" borderId="38" xfId="4" applyNumberFormat="1" applyFont="1" applyFill="1" applyBorder="1" applyAlignment="1" applyProtection="1">
      <alignment horizontal="center"/>
    </xf>
    <xf numFmtId="3" fontId="47" fillId="4" borderId="4" xfId="5" applyNumberFormat="1" applyFont="1" applyFill="1" applyBorder="1" applyAlignment="1" applyProtection="1">
      <alignment horizontal="center"/>
    </xf>
    <xf numFmtId="167" fontId="19" fillId="24" borderId="38" xfId="3" applyNumberFormat="1" applyFont="1" applyFill="1" applyBorder="1" applyAlignment="1" applyProtection="1">
      <alignment horizontal="center"/>
      <protection locked="0"/>
    </xf>
    <xf numFmtId="167" fontId="19" fillId="15" borderId="38" xfId="3" applyNumberFormat="1" applyFont="1" applyFill="1" applyBorder="1" applyAlignment="1" applyProtection="1">
      <alignment horizontal="center"/>
    </xf>
    <xf numFmtId="167" fontId="21" fillId="0" borderId="0" xfId="17" applyNumberFormat="1" applyFont="1" applyFill="1" applyAlignment="1" applyProtection="1">
      <alignment horizontal="center"/>
      <protection locked="0"/>
    </xf>
    <xf numFmtId="167" fontId="19" fillId="0" borderId="0" xfId="3" applyNumberFormat="1" applyFont="1" applyAlignment="1">
      <alignment horizontal="center"/>
    </xf>
    <xf numFmtId="167" fontId="21" fillId="0" borderId="0" xfId="17" applyNumberFormat="1" applyFont="1" applyAlignment="1">
      <alignment horizontal="center"/>
    </xf>
    <xf numFmtId="167" fontId="19" fillId="0" borderId="0" xfId="3" applyNumberFormat="1" applyFont="1" applyFill="1" applyAlignment="1" applyProtection="1">
      <alignment horizontal="center"/>
      <protection locked="0"/>
    </xf>
    <xf numFmtId="167" fontId="21" fillId="0" borderId="0" xfId="17" applyNumberFormat="1" applyFont="1" applyAlignment="1" applyProtection="1">
      <alignment horizontal="center"/>
      <protection locked="0"/>
    </xf>
    <xf numFmtId="167" fontId="22" fillId="15" borderId="38" xfId="3" applyNumberFormat="1" applyFont="1" applyFill="1" applyBorder="1" applyAlignment="1" applyProtection="1">
      <alignment horizontal="center"/>
    </xf>
    <xf numFmtId="167" fontId="21" fillId="24" borderId="38" xfId="3" applyNumberFormat="1" applyFont="1" applyFill="1" applyBorder="1" applyAlignment="1" applyProtection="1">
      <alignment horizontal="center"/>
      <protection locked="0"/>
    </xf>
    <xf numFmtId="167" fontId="21" fillId="4" borderId="38" xfId="3" applyNumberFormat="1" applyFont="1" applyFill="1" applyBorder="1" applyAlignment="1" applyProtection="1">
      <alignment horizontal="center"/>
    </xf>
    <xf numFmtId="167" fontId="46" fillId="15" borderId="38" xfId="3" applyNumberFormat="1" applyFont="1" applyFill="1" applyBorder="1" applyAlignment="1">
      <alignment horizontal="center"/>
    </xf>
    <xf numFmtId="167" fontId="46" fillId="15" borderId="38" xfId="17" applyNumberFormat="1" applyFont="1" applyFill="1" applyBorder="1" applyAlignment="1">
      <alignment horizontal="center"/>
    </xf>
    <xf numFmtId="167" fontId="31" fillId="15" borderId="38" xfId="4" applyNumberFormat="1" applyFont="1" applyFill="1" applyBorder="1" applyAlignment="1">
      <alignment horizontal="center"/>
    </xf>
    <xf numFmtId="0" fontId="24" fillId="0" borderId="0" xfId="0" applyFont="1" applyFill="1" applyBorder="1" applyAlignment="1">
      <alignment horizontal="center"/>
    </xf>
    <xf numFmtId="0" fontId="50" fillId="6" borderId="63" xfId="0" applyFont="1" applyFill="1" applyBorder="1" applyAlignment="1">
      <alignment horizontal="center" wrapText="1"/>
    </xf>
    <xf numFmtId="1" fontId="21" fillId="27" borderId="38" xfId="17" applyNumberFormat="1" applyFont="1" applyFill="1" applyBorder="1" applyAlignment="1" applyProtection="1">
      <alignment horizontal="center"/>
      <protection locked="0"/>
    </xf>
    <xf numFmtId="0" fontId="25" fillId="6" borderId="74" xfId="0" applyFont="1" applyFill="1" applyBorder="1" applyAlignment="1">
      <alignment horizontal="center" wrapText="1"/>
    </xf>
    <xf numFmtId="10" fontId="16" fillId="32" borderId="38" xfId="3" applyNumberFormat="1" applyFont="1" applyFill="1" applyBorder="1" applyAlignment="1" applyProtection="1">
      <alignment horizontal="center"/>
      <protection locked="0"/>
    </xf>
    <xf numFmtId="3" fontId="24" fillId="4" borderId="4" xfId="3" applyFont="1" applyFill="1" applyBorder="1" applyAlignment="1" applyProtection="1">
      <alignment horizontal="center"/>
    </xf>
    <xf numFmtId="174" fontId="24" fillId="15" borderId="31" xfId="0" applyNumberFormat="1" applyFont="1" applyFill="1" applyBorder="1" applyAlignment="1">
      <alignment horizontal="center"/>
    </xf>
    <xf numFmtId="0" fontId="56" fillId="0" borderId="0" xfId="5" applyFont="1" applyAlignment="1"/>
    <xf numFmtId="172" fontId="24" fillId="0" borderId="0" xfId="0" applyNumberFormat="1" applyFont="1" applyFill="1" applyBorder="1" applyAlignment="1">
      <alignment horizontal="center"/>
    </xf>
    <xf numFmtId="0" fontId="37" fillId="0" borderId="0" xfId="5" applyAlignment="1" applyProtection="1"/>
    <xf numFmtId="0" fontId="22" fillId="0" borderId="0" xfId="5" applyFont="1" applyAlignment="1" applyProtection="1"/>
    <xf numFmtId="0" fontId="21" fillId="0" borderId="0" xfId="5" applyFont="1" applyAlignment="1" applyProtection="1"/>
    <xf numFmtId="0" fontId="24" fillId="0" borderId="0" xfId="0" applyFont="1" applyBorder="1" applyAlignment="1">
      <alignment horizontal="right"/>
    </xf>
    <xf numFmtId="0" fontId="24" fillId="0" borderId="0" xfId="0" applyFont="1" applyBorder="1" applyAlignment="1">
      <alignment horizontal="center"/>
    </xf>
    <xf numFmtId="0" fontId="24" fillId="5" borderId="0" xfId="0" applyFont="1" applyFill="1" applyBorder="1" applyAlignment="1">
      <alignment horizontal="center"/>
    </xf>
    <xf numFmtId="0" fontId="24" fillId="11" borderId="0" xfId="0" applyFont="1" applyFill="1" applyBorder="1" applyAlignment="1">
      <alignment horizontal="center"/>
    </xf>
    <xf numFmtId="0" fontId="30" fillId="6" borderId="0" xfId="0" applyFont="1" applyFill="1" applyBorder="1" applyAlignment="1">
      <alignment horizontal="center"/>
    </xf>
    <xf numFmtId="0" fontId="29" fillId="0" borderId="0" xfId="0" applyFont="1" applyBorder="1" applyAlignment="1">
      <alignment horizontal="center" wrapText="1"/>
    </xf>
    <xf numFmtId="0" fontId="22" fillId="6" borderId="84" xfId="0" applyFont="1" applyFill="1" applyBorder="1" applyAlignment="1" applyProtection="1">
      <alignment horizontal="center" vertical="center" wrapText="1"/>
    </xf>
    <xf numFmtId="167" fontId="24" fillId="4" borderId="85" xfId="3" applyNumberFormat="1" applyFont="1" applyFill="1" applyBorder="1" applyAlignment="1" applyProtection="1">
      <alignment horizontal="center"/>
    </xf>
    <xf numFmtId="167" fontId="24" fillId="5" borderId="4" xfId="3" applyNumberFormat="1" applyFont="1" applyFill="1" applyBorder="1" applyAlignment="1" applyProtection="1">
      <alignment horizontal="right"/>
      <protection locked="0"/>
    </xf>
    <xf numFmtId="167" fontId="24" fillId="4" borderId="28" xfId="3" applyNumberFormat="1" applyFont="1" applyFill="1" applyBorder="1" applyAlignment="1" applyProtection="1">
      <alignment horizontal="right"/>
    </xf>
    <xf numFmtId="167" fontId="24" fillId="5" borderId="15" xfId="0" applyNumberFormat="1" applyFont="1" applyFill="1" applyBorder="1" applyAlignment="1" applyProtection="1">
      <alignment horizontal="right"/>
      <protection locked="0"/>
    </xf>
    <xf numFmtId="14" fontId="24" fillId="5" borderId="10" xfId="0" applyNumberFormat="1" applyFont="1" applyFill="1" applyBorder="1" applyAlignment="1" applyProtection="1">
      <alignment horizontal="right"/>
      <protection locked="0"/>
    </xf>
    <xf numFmtId="167" fontId="24" fillId="5" borderId="16" xfId="0" applyNumberFormat="1" applyFont="1" applyFill="1" applyBorder="1" applyAlignment="1" applyProtection="1">
      <alignment horizontal="right"/>
      <protection locked="0"/>
    </xf>
    <xf numFmtId="14" fontId="24" fillId="5" borderId="11" xfId="0" applyNumberFormat="1" applyFont="1" applyFill="1" applyBorder="1" applyAlignment="1" applyProtection="1">
      <alignment horizontal="right"/>
      <protection locked="0"/>
    </xf>
    <xf numFmtId="14" fontId="24" fillId="4" borderId="12" xfId="0" applyNumberFormat="1" applyFont="1" applyFill="1" applyBorder="1" applyAlignment="1" applyProtection="1">
      <alignment horizontal="right"/>
      <protection locked="0"/>
    </xf>
    <xf numFmtId="167" fontId="24" fillId="5" borderId="24" xfId="3" applyNumberFormat="1" applyFont="1" applyFill="1" applyBorder="1" applyAlignment="1" applyProtection="1">
      <alignment horizontal="right"/>
      <protection locked="0"/>
    </xf>
    <xf numFmtId="5" fontId="24" fillId="0" borderId="0" xfId="0" applyNumberFormat="1" applyFont="1" applyBorder="1" applyAlignment="1">
      <alignment horizontal="center"/>
    </xf>
    <xf numFmtId="0" fontId="29" fillId="0" borderId="0" xfId="0" applyFont="1" applyBorder="1" applyAlignment="1">
      <alignment vertical="center" wrapText="1"/>
    </xf>
    <xf numFmtId="167" fontId="16" fillId="5" borderId="16" xfId="0" applyNumberFormat="1" applyFont="1" applyFill="1" applyBorder="1" applyAlignment="1" applyProtection="1">
      <alignment horizontal="right"/>
      <protection locked="0"/>
    </xf>
    <xf numFmtId="14" fontId="24" fillId="5" borderId="25" xfId="0" applyNumberFormat="1" applyFont="1" applyFill="1" applyBorder="1" applyAlignment="1" applyProtection="1">
      <alignment horizontal="right"/>
      <protection locked="0"/>
    </xf>
    <xf numFmtId="14" fontId="24" fillId="5" borderId="27" xfId="0" applyNumberFormat="1" applyFont="1" applyFill="1" applyBorder="1" applyAlignment="1" applyProtection="1">
      <alignment horizontal="right"/>
      <protection locked="0"/>
    </xf>
    <xf numFmtId="167" fontId="24" fillId="4" borderId="85" xfId="3" applyNumberFormat="1" applyFont="1" applyFill="1" applyBorder="1" applyAlignment="1" applyProtection="1">
      <alignment horizontal="right"/>
    </xf>
    <xf numFmtId="14" fontId="24" fillId="4" borderId="29" xfId="0" applyNumberFormat="1" applyFont="1" applyFill="1" applyBorder="1" applyAlignment="1" applyProtection="1">
      <alignment horizontal="right"/>
      <protection locked="0"/>
    </xf>
    <xf numFmtId="167" fontId="24" fillId="4" borderId="17" xfId="0" applyNumberFormat="1" applyFont="1" applyFill="1" applyBorder="1" applyAlignment="1" applyProtection="1">
      <alignment horizontal="right"/>
    </xf>
    <xf numFmtId="3" fontId="50" fillId="0" borderId="0" xfId="3" applyFont="1" applyBorder="1" applyAlignment="1" applyProtection="1">
      <alignment horizontal="left"/>
      <protection locked="0"/>
    </xf>
    <xf numFmtId="167" fontId="24" fillId="15" borderId="31" xfId="0" applyNumberFormat="1" applyFont="1" applyFill="1" applyBorder="1" applyAlignment="1" applyProtection="1">
      <alignment horizontal="center"/>
    </xf>
    <xf numFmtId="167" fontId="24" fillId="15" borderId="31" xfId="3" applyNumberFormat="1" applyFont="1" applyFill="1" applyBorder="1" applyAlignment="1" applyProtection="1">
      <alignment horizontal="center"/>
    </xf>
    <xf numFmtId="0" fontId="14" fillId="0" borderId="0" xfId="0" applyFont="1" applyFill="1" applyBorder="1" applyAlignment="1"/>
    <xf numFmtId="6" fontId="24" fillId="4" borderId="0" xfId="3" applyNumberFormat="1" applyFont="1" applyFill="1" applyBorder="1" applyAlignment="1" applyProtection="1">
      <alignment horizontal="center"/>
    </xf>
    <xf numFmtId="10" fontId="21" fillId="22" borderId="38" xfId="6" applyFont="1" applyFill="1" applyBorder="1" applyAlignment="1" applyProtection="1">
      <alignment horizontal="center"/>
    </xf>
    <xf numFmtId="3" fontId="21" fillId="22" borderId="38" xfId="3" applyFont="1" applyFill="1" applyBorder="1" applyAlignment="1" applyProtection="1">
      <alignment horizontal="center"/>
    </xf>
    <xf numFmtId="167" fontId="21" fillId="35" borderId="38" xfId="3" applyNumberFormat="1" applyFont="1" applyFill="1" applyBorder="1" applyAlignment="1" applyProtection="1">
      <alignment horizontal="center"/>
    </xf>
    <xf numFmtId="6" fontId="31" fillId="15" borderId="38" xfId="4" applyNumberFormat="1" applyFont="1" applyFill="1" applyBorder="1" applyAlignment="1">
      <alignment horizontal="center"/>
    </xf>
    <xf numFmtId="6" fontId="21" fillId="0" borderId="0" xfId="17" applyNumberFormat="1" applyFont="1" applyAlignment="1"/>
    <xf numFmtId="6" fontId="22" fillId="4" borderId="38" xfId="3" applyNumberFormat="1" applyFont="1" applyFill="1" applyBorder="1" applyAlignment="1">
      <alignment horizontal="center"/>
    </xf>
    <xf numFmtId="166" fontId="21" fillId="27" borderId="38" xfId="17" applyNumberFormat="1" applyFont="1" applyFill="1" applyBorder="1" applyAlignment="1" applyProtection="1">
      <alignment horizontal="center"/>
      <protection locked="0"/>
    </xf>
    <xf numFmtId="169" fontId="21" fillId="29" borderId="79" xfId="17" applyNumberFormat="1" applyFont="1" applyFill="1" applyBorder="1" applyAlignment="1">
      <alignment horizontal="center"/>
    </xf>
    <xf numFmtId="5" fontId="21" fillId="29" borderId="79" xfId="17" applyNumberFormat="1" applyFont="1" applyFill="1" applyBorder="1" applyAlignment="1">
      <alignment horizontal="center"/>
    </xf>
    <xf numFmtId="5" fontId="21" fillId="29" borderId="79" xfId="17" applyNumberFormat="1" applyFont="1" applyFill="1" applyBorder="1" applyAlignment="1"/>
    <xf numFmtId="0" fontId="21" fillId="6" borderId="86" xfId="17" applyFont="1" applyFill="1" applyBorder="1" applyAlignment="1">
      <alignment horizontal="center"/>
    </xf>
    <xf numFmtId="0" fontId="21" fillId="6" borderId="83" xfId="17" applyFont="1" applyFill="1" applyBorder="1" applyAlignment="1">
      <alignment horizontal="center"/>
    </xf>
    <xf numFmtId="0" fontId="21" fillId="6" borderId="87" xfId="17" applyFont="1" applyFill="1" applyBorder="1" applyAlignment="1">
      <alignment horizontal="center"/>
    </xf>
    <xf numFmtId="0" fontId="21" fillId="25" borderId="86" xfId="17" applyFont="1" applyFill="1" applyBorder="1" applyAlignment="1">
      <alignment horizontal="center"/>
    </xf>
    <xf numFmtId="3" fontId="21" fillId="25" borderId="83" xfId="17" applyNumberFormat="1" applyFont="1" applyFill="1" applyBorder="1" applyAlignment="1">
      <alignment horizontal="center"/>
    </xf>
    <xf numFmtId="0" fontId="21" fillId="25" borderId="83" xfId="17" applyFont="1" applyFill="1" applyBorder="1" applyAlignment="1">
      <alignment horizontal="center"/>
    </xf>
    <xf numFmtId="0" fontId="21" fillId="25" borderId="87" xfId="17" applyFont="1" applyFill="1" applyBorder="1" applyAlignment="1">
      <alignment horizontal="center"/>
    </xf>
    <xf numFmtId="6" fontId="21" fillId="4" borderId="38" xfId="3" applyNumberFormat="1" applyFont="1" applyFill="1" applyBorder="1" applyAlignment="1">
      <alignment horizontal="center"/>
    </xf>
    <xf numFmtId="0" fontId="14" fillId="0" borderId="0" xfId="0" applyFont="1"/>
    <xf numFmtId="0" fontId="16" fillId="0" borderId="0" xfId="0" applyFont="1" applyFill="1" applyAlignment="1">
      <alignment horizontal="center"/>
    </xf>
    <xf numFmtId="0" fontId="14" fillId="0" borderId="0" xfId="0" applyFont="1" applyAlignment="1">
      <alignment horizontal="center"/>
    </xf>
    <xf numFmtId="0" fontId="58" fillId="0" borderId="0" xfId="0" applyFont="1" applyAlignment="1">
      <alignment horizontal="left"/>
    </xf>
    <xf numFmtId="167" fontId="24" fillId="14" borderId="4" xfId="1" applyNumberFormat="1" applyFont="1" applyFill="1" applyBorder="1" applyAlignment="1" applyProtection="1">
      <alignment horizontal="right"/>
      <protection locked="0"/>
    </xf>
    <xf numFmtId="167" fontId="24" fillId="14" borderId="4" xfId="0" applyNumberFormat="1" applyFont="1" applyFill="1" applyBorder="1" applyAlignment="1" applyProtection="1">
      <alignment horizontal="right"/>
      <protection locked="0"/>
    </xf>
    <xf numFmtId="167" fontId="24" fillId="4" borderId="4" xfId="0" applyNumberFormat="1" applyFont="1" applyFill="1" applyBorder="1" applyAlignment="1" applyProtection="1">
      <alignment horizontal="right"/>
    </xf>
    <xf numFmtId="5" fontId="24" fillId="0" borderId="4" xfId="4" applyFont="1" applyFill="1" applyBorder="1" applyAlignment="1" applyProtection="1">
      <alignment horizontal="right"/>
    </xf>
    <xf numFmtId="167" fontId="24" fillId="14" borderId="4" xfId="4" applyNumberFormat="1" applyFont="1" applyFill="1" applyBorder="1" applyAlignment="1" applyProtection="1">
      <alignment horizontal="right"/>
      <protection locked="0"/>
    </xf>
    <xf numFmtId="167" fontId="24" fillId="14" borderId="4" xfId="1" applyNumberFormat="1" applyFont="1" applyFill="1" applyBorder="1" applyAlignment="1" applyProtection="1">
      <alignment horizontal="right" vertical="top"/>
      <protection locked="0"/>
    </xf>
    <xf numFmtId="3" fontId="24" fillId="0" borderId="39" xfId="1" applyNumberFormat="1" applyFont="1" applyFill="1" applyBorder="1" applyAlignment="1" applyProtection="1">
      <alignment horizontal="right"/>
    </xf>
    <xf numFmtId="167" fontId="24" fillId="0" borderId="39" xfId="1" applyNumberFormat="1" applyFont="1" applyFill="1" applyBorder="1" applyAlignment="1" applyProtection="1">
      <alignment horizontal="right"/>
    </xf>
    <xf numFmtId="3" fontId="24" fillId="0" borderId="0" xfId="1" applyNumberFormat="1" applyFont="1" applyFill="1" applyBorder="1" applyAlignment="1" applyProtection="1">
      <alignment horizontal="right"/>
      <protection locked="0"/>
    </xf>
    <xf numFmtId="5" fontId="24" fillId="0" borderId="0" xfId="4" applyFont="1" applyFill="1" applyBorder="1" applyAlignment="1" applyProtection="1">
      <alignment horizontal="right"/>
      <protection locked="0"/>
    </xf>
    <xf numFmtId="167" fontId="24" fillId="0" borderId="0" xfId="0" applyNumberFormat="1" applyFont="1" applyFill="1" applyBorder="1" applyAlignment="1" applyProtection="1">
      <alignment horizontal="right"/>
    </xf>
    <xf numFmtId="167" fontId="22" fillId="4" borderId="38" xfId="1" applyNumberFormat="1" applyFont="1" applyFill="1" applyBorder="1" applyAlignment="1" applyProtection="1">
      <alignment horizontal="right"/>
    </xf>
    <xf numFmtId="167" fontId="22" fillId="4" borderId="38" xfId="4" applyNumberFormat="1" applyFont="1" applyFill="1" applyBorder="1" applyAlignment="1" applyProtection="1">
      <alignment horizontal="right"/>
    </xf>
    <xf numFmtId="3" fontId="24" fillId="0" borderId="0" xfId="1" applyNumberFormat="1" applyFont="1" applyFill="1" applyBorder="1" applyAlignment="1">
      <alignment horizontal="right"/>
    </xf>
    <xf numFmtId="0" fontId="24" fillId="0" borderId="0" xfId="0" applyFont="1" applyFill="1" applyBorder="1" applyAlignment="1">
      <alignment horizontal="right"/>
    </xf>
    <xf numFmtId="167" fontId="32" fillId="6" borderId="0" xfId="0" applyNumberFormat="1" applyFont="1" applyFill="1" applyBorder="1" applyAlignment="1" applyProtection="1">
      <alignment horizontal="right"/>
    </xf>
    <xf numFmtId="0" fontId="32" fillId="6" borderId="0" xfId="0" applyFont="1" applyFill="1" applyBorder="1" applyAlignment="1">
      <alignment horizontal="right"/>
    </xf>
    <xf numFmtId="3" fontId="24" fillId="0" borderId="0" xfId="3" applyFont="1" applyFill="1" applyBorder="1" applyAlignment="1" applyProtection="1">
      <alignment horizontal="right"/>
      <protection locked="0"/>
    </xf>
    <xf numFmtId="167" fontId="24" fillId="0" borderId="0" xfId="3" applyNumberFormat="1" applyFont="1" applyFill="1" applyBorder="1" applyAlignment="1" applyProtection="1">
      <alignment horizontal="right"/>
    </xf>
    <xf numFmtId="3" fontId="22" fillId="0" borderId="0" xfId="1" applyNumberFormat="1" applyFont="1" applyFill="1" applyBorder="1" applyAlignment="1">
      <alignment horizontal="right"/>
    </xf>
    <xf numFmtId="5" fontId="22" fillId="0" borderId="0" xfId="4" applyFont="1" applyFill="1" applyBorder="1" applyAlignment="1" applyProtection="1">
      <alignment horizontal="right"/>
    </xf>
    <xf numFmtId="167" fontId="22" fillId="0" borderId="0" xfId="4" applyNumberFormat="1" applyFont="1" applyFill="1" applyBorder="1" applyAlignment="1" applyProtection="1">
      <alignment horizontal="right"/>
    </xf>
    <xf numFmtId="167" fontId="24" fillId="0" borderId="0" xfId="4" applyNumberFormat="1" applyFont="1" applyFill="1" applyBorder="1" applyAlignment="1" applyProtection="1">
      <alignment horizontal="right"/>
    </xf>
    <xf numFmtId="167" fontId="21" fillId="7" borderId="0" xfId="0" applyNumberFormat="1" applyFont="1" applyFill="1" applyBorder="1" applyAlignment="1" applyProtection="1">
      <alignment horizontal="right"/>
    </xf>
    <xf numFmtId="0" fontId="21" fillId="7" borderId="0" xfId="0" applyFont="1" applyFill="1" applyBorder="1" applyAlignment="1">
      <alignment horizontal="right"/>
    </xf>
    <xf numFmtId="5" fontId="24" fillId="14" borderId="4" xfId="4" applyFont="1" applyFill="1" applyBorder="1" applyAlignment="1" applyProtection="1">
      <alignment horizontal="right"/>
      <protection locked="0"/>
    </xf>
    <xf numFmtId="3" fontId="24" fillId="0" borderId="0" xfId="1" applyNumberFormat="1" applyFont="1" applyFill="1" applyBorder="1" applyAlignment="1" applyProtection="1">
      <alignment horizontal="right" vertical="top"/>
      <protection locked="0"/>
    </xf>
    <xf numFmtId="167" fontId="18" fillId="14" borderId="4" xfId="1" applyNumberFormat="1" applyFont="1" applyFill="1" applyBorder="1" applyAlignment="1" applyProtection="1">
      <alignment horizontal="right"/>
      <protection locked="0"/>
    </xf>
    <xf numFmtId="3" fontId="25" fillId="15" borderId="37" xfId="3" applyFont="1" applyFill="1" applyBorder="1" applyAlignment="1" applyProtection="1">
      <alignment horizontal="center"/>
    </xf>
    <xf numFmtId="0" fontId="59" fillId="0" borderId="0" xfId="5" applyFont="1" applyAlignment="1">
      <alignment vertical="center"/>
    </xf>
    <xf numFmtId="5" fontId="16" fillId="15" borderId="38" xfId="3" applyNumberFormat="1" applyFont="1" applyFill="1" applyBorder="1" applyAlignment="1" applyProtection="1">
      <alignment horizontal="right"/>
    </xf>
    <xf numFmtId="167" fontId="19" fillId="0" borderId="49" xfId="3" applyNumberFormat="1" applyFont="1" applyFill="1" applyBorder="1" applyAlignment="1" applyProtection="1">
      <protection locked="0"/>
    </xf>
    <xf numFmtId="167" fontId="19" fillId="0" borderId="49" xfId="3" applyNumberFormat="1" applyFont="1" applyBorder="1" applyAlignment="1"/>
    <xf numFmtId="167" fontId="19" fillId="24" borderId="38" xfId="3" applyNumberFormat="1" applyFont="1" applyFill="1" applyBorder="1" applyAlignment="1" applyProtection="1">
      <alignment horizontal="right"/>
      <protection locked="0"/>
    </xf>
    <xf numFmtId="167" fontId="19" fillId="15" borderId="38" xfId="3" applyNumberFormat="1" applyFont="1" applyFill="1" applyBorder="1" applyAlignment="1" applyProtection="1">
      <alignment horizontal="right"/>
    </xf>
    <xf numFmtId="167" fontId="19" fillId="0" borderId="49" xfId="3" applyNumberFormat="1" applyFont="1" applyFill="1" applyBorder="1" applyAlignment="1" applyProtection="1">
      <alignment horizontal="right"/>
      <protection locked="0"/>
    </xf>
    <xf numFmtId="42" fontId="19" fillId="24" borderId="38" xfId="3" applyNumberFormat="1" applyFont="1" applyFill="1" applyBorder="1" applyAlignment="1" applyProtection="1">
      <alignment horizontal="right"/>
      <protection locked="0"/>
    </xf>
    <xf numFmtId="167" fontId="19" fillId="0" borderId="0" xfId="3" applyNumberFormat="1" applyFont="1" applyAlignment="1">
      <alignment horizontal="right"/>
    </xf>
    <xf numFmtId="167" fontId="21" fillId="0" borderId="0" xfId="17" applyNumberFormat="1" applyFont="1" applyAlignment="1">
      <alignment horizontal="right"/>
    </xf>
    <xf numFmtId="167" fontId="19" fillId="0" borderId="49" xfId="3" applyNumberFormat="1" applyFont="1" applyBorder="1" applyAlignment="1">
      <alignment horizontal="right"/>
    </xf>
    <xf numFmtId="167" fontId="21" fillId="0" borderId="0" xfId="17" applyNumberFormat="1" applyFont="1" applyAlignment="1" applyProtection="1">
      <alignment horizontal="right"/>
      <protection locked="0"/>
    </xf>
    <xf numFmtId="167" fontId="22" fillId="15" borderId="38" xfId="3" applyNumberFormat="1" applyFont="1" applyFill="1" applyBorder="1" applyAlignment="1" applyProtection="1">
      <alignment horizontal="right"/>
    </xf>
    <xf numFmtId="6" fontId="21" fillId="4" borderId="38" xfId="3" applyNumberFormat="1" applyFont="1" applyFill="1" applyBorder="1" applyAlignment="1" applyProtection="1">
      <alignment horizontal="center"/>
    </xf>
    <xf numFmtId="6" fontId="46" fillId="15" borderId="38" xfId="3" applyNumberFormat="1" applyFont="1" applyFill="1" applyBorder="1" applyAlignment="1">
      <alignment horizontal="center"/>
    </xf>
    <xf numFmtId="6" fontId="46" fillId="15" borderId="38" xfId="17" applyNumberFormat="1" applyFont="1" applyFill="1" applyBorder="1" applyAlignment="1">
      <alignment horizontal="center"/>
    </xf>
    <xf numFmtId="6" fontId="21" fillId="4" borderId="38" xfId="3" applyNumberFormat="1" applyFont="1" applyFill="1" applyBorder="1" applyAlignment="1" applyProtection="1">
      <alignment horizontal="right"/>
    </xf>
    <xf numFmtId="3" fontId="21" fillId="0" borderId="56" xfId="3" applyFont="1" applyFill="1" applyBorder="1" applyAlignment="1" applyProtection="1">
      <alignment horizontal="right"/>
    </xf>
    <xf numFmtId="0" fontId="21" fillId="0" borderId="0" xfId="17" applyFont="1" applyAlignment="1">
      <alignment horizontal="right"/>
    </xf>
    <xf numFmtId="3" fontId="21" fillId="0" borderId="0" xfId="3" applyFont="1" applyAlignment="1" applyProtection="1">
      <alignment horizontal="right"/>
    </xf>
    <xf numFmtId="3" fontId="21" fillId="0" borderId="0" xfId="3" applyFont="1" applyAlignment="1" applyProtection="1">
      <alignment horizontal="right"/>
      <protection locked="0"/>
    </xf>
    <xf numFmtId="6" fontId="46" fillId="15" borderId="38" xfId="3" applyNumberFormat="1" applyFont="1" applyFill="1" applyBorder="1" applyAlignment="1">
      <alignment horizontal="right"/>
    </xf>
    <xf numFmtId="6" fontId="46" fillId="15" borderId="38" xfId="17" applyNumberFormat="1" applyFont="1" applyFill="1" applyBorder="1" applyAlignment="1">
      <alignment horizontal="right"/>
    </xf>
    <xf numFmtId="6" fontId="31" fillId="15" borderId="38" xfId="4" applyNumberFormat="1" applyFont="1" applyFill="1" applyBorder="1" applyAlignment="1">
      <alignment horizontal="right"/>
    </xf>
    <xf numFmtId="4" fontId="46" fillId="15" borderId="38" xfId="9" applyFont="1" applyFill="1" applyBorder="1" applyAlignment="1">
      <alignment horizontal="right"/>
    </xf>
    <xf numFmtId="3" fontId="22" fillId="0" borderId="0" xfId="3" applyFont="1" applyAlignment="1">
      <alignment horizontal="right"/>
    </xf>
    <xf numFmtId="0" fontId="22" fillId="6" borderId="38" xfId="17" applyFont="1" applyFill="1" applyBorder="1" applyAlignment="1">
      <alignment horizontal="right" wrapText="1"/>
    </xf>
    <xf numFmtId="6" fontId="46" fillId="15" borderId="38" xfId="3" applyNumberFormat="1" applyFont="1" applyFill="1" applyBorder="1" applyAlignment="1" applyProtection="1">
      <alignment horizontal="center"/>
    </xf>
    <xf numFmtId="5" fontId="16" fillId="0" borderId="0" xfId="0" applyNumberFormat="1" applyFont="1" applyAlignment="1">
      <alignment horizontal="center"/>
    </xf>
    <xf numFmtId="167" fontId="21" fillId="0" borderId="0" xfId="0" applyNumberFormat="1" applyFont="1" applyAlignment="1">
      <alignment horizontal="right" wrapText="1"/>
    </xf>
    <xf numFmtId="5" fontId="16" fillId="33" borderId="38" xfId="3" applyNumberFormat="1" applyFont="1" applyFill="1" applyBorder="1" applyAlignment="1" applyProtection="1">
      <alignment horizontal="right"/>
    </xf>
    <xf numFmtId="173" fontId="16" fillId="0" borderId="0" xfId="0" applyNumberFormat="1" applyFont="1" applyAlignment="1">
      <alignment horizontal="right"/>
    </xf>
    <xf numFmtId="167" fontId="21" fillId="4" borderId="38" xfId="3" applyNumberFormat="1" applyFont="1" applyFill="1" applyBorder="1" applyAlignment="1" applyProtection="1">
      <alignment horizontal="right"/>
    </xf>
    <xf numFmtId="3" fontId="46" fillId="0" borderId="56" xfId="3" applyFont="1" applyFill="1" applyBorder="1" applyAlignment="1" applyProtection="1">
      <alignment horizontal="right"/>
    </xf>
    <xf numFmtId="3" fontId="46" fillId="0" borderId="0" xfId="3" applyFont="1" applyFill="1" applyBorder="1" applyAlignment="1" applyProtection="1">
      <alignment horizontal="right"/>
    </xf>
    <xf numFmtId="3" fontId="46" fillId="0" borderId="0" xfId="3" applyFont="1" applyBorder="1" applyAlignment="1" applyProtection="1">
      <alignment horizontal="right"/>
    </xf>
    <xf numFmtId="5" fontId="21" fillId="0" borderId="0" xfId="4" applyFont="1" applyAlignment="1" applyProtection="1">
      <alignment horizontal="right"/>
    </xf>
    <xf numFmtId="0" fontId="21" fillId="0" borderId="0" xfId="17" applyFont="1" applyBorder="1" applyAlignment="1">
      <alignment horizontal="right"/>
    </xf>
    <xf numFmtId="0" fontId="21" fillId="0" borderId="3" xfId="17" applyFont="1" applyBorder="1" applyAlignment="1">
      <alignment horizontal="right"/>
    </xf>
    <xf numFmtId="167" fontId="46" fillId="15" borderId="38" xfId="3" applyNumberFormat="1" applyFont="1" applyFill="1" applyBorder="1" applyAlignment="1">
      <alignment horizontal="right"/>
    </xf>
    <xf numFmtId="167" fontId="46" fillId="15" borderId="38" xfId="17" applyNumberFormat="1" applyFont="1" applyFill="1" applyBorder="1" applyAlignment="1">
      <alignment horizontal="right"/>
    </xf>
    <xf numFmtId="167" fontId="31" fillId="15" borderId="38" xfId="4" applyNumberFormat="1" applyFont="1" applyFill="1" applyBorder="1" applyAlignment="1">
      <alignment horizontal="right"/>
    </xf>
    <xf numFmtId="0" fontId="13" fillId="14" borderId="4" xfId="0" applyFont="1" applyFill="1" applyBorder="1" applyAlignment="1" applyProtection="1">
      <protection locked="0"/>
    </xf>
    <xf numFmtId="5" fontId="13" fillId="0" borderId="4" xfId="4" applyFont="1" applyFill="1" applyBorder="1" applyAlignment="1" applyProtection="1">
      <alignment horizontal="right"/>
    </xf>
    <xf numFmtId="0" fontId="13" fillId="5" borderId="4" xfId="0" applyFont="1" applyFill="1" applyBorder="1" applyAlignment="1" applyProtection="1">
      <protection locked="0"/>
    </xf>
    <xf numFmtId="166" fontId="24" fillId="4" borderId="4" xfId="0" applyNumberFormat="1" applyFont="1" applyFill="1" applyBorder="1" applyAlignment="1" applyProtection="1">
      <alignment horizontal="right"/>
    </xf>
    <xf numFmtId="166" fontId="24" fillId="0" borderId="0" xfId="4" applyNumberFormat="1" applyFont="1" applyFill="1" applyBorder="1" applyAlignment="1" applyProtection="1">
      <alignment horizontal="right"/>
    </xf>
    <xf numFmtId="166" fontId="24" fillId="0" borderId="0" xfId="0" applyNumberFormat="1" applyFont="1" applyFill="1" applyBorder="1" applyAlignment="1" applyProtection="1">
      <alignment horizontal="right"/>
    </xf>
    <xf numFmtId="166" fontId="32" fillId="6" borderId="0" xfId="0" applyNumberFormat="1" applyFont="1" applyFill="1" applyBorder="1" applyAlignment="1" applyProtection="1">
      <alignment horizontal="right"/>
    </xf>
    <xf numFmtId="166" fontId="24" fillId="0" borderId="39" xfId="1" applyNumberFormat="1" applyFont="1" applyFill="1" applyBorder="1" applyAlignment="1" applyProtection="1">
      <alignment horizontal="right"/>
    </xf>
    <xf numFmtId="166" fontId="24" fillId="0" borderId="0" xfId="3" applyNumberFormat="1" applyFont="1" applyFill="1" applyBorder="1" applyAlignment="1" applyProtection="1">
      <alignment horizontal="right"/>
    </xf>
    <xf numFmtId="166" fontId="22" fillId="0" borderId="0" xfId="4" applyNumberFormat="1" applyFont="1" applyFill="1" applyBorder="1" applyAlignment="1" applyProtection="1">
      <alignment horizontal="right"/>
    </xf>
    <xf numFmtId="166" fontId="21" fillId="7" borderId="0" xfId="0" applyNumberFormat="1" applyFont="1" applyFill="1" applyBorder="1" applyAlignment="1" applyProtection="1">
      <alignment horizontal="right"/>
    </xf>
    <xf numFmtId="166" fontId="24" fillId="0" borderId="0" xfId="3" applyNumberFormat="1" applyFont="1" applyFill="1" applyBorder="1" applyAlignment="1" applyProtection="1">
      <alignment horizontal="center"/>
    </xf>
    <xf numFmtId="166" fontId="24" fillId="0" borderId="0" xfId="0" applyNumberFormat="1" applyFont="1" applyFill="1" applyBorder="1" applyAlignment="1" applyProtection="1">
      <alignment horizontal="center"/>
    </xf>
    <xf numFmtId="166" fontId="13" fillId="0" borderId="39" xfId="1" applyNumberFormat="1" applyFont="1" applyFill="1" applyBorder="1" applyAlignment="1" applyProtection="1">
      <alignment horizontal="right"/>
    </xf>
    <xf numFmtId="167" fontId="24" fillId="15" borderId="4" xfId="1" applyNumberFormat="1" applyFont="1" applyFill="1" applyBorder="1" applyAlignment="1" applyProtection="1">
      <alignment horizontal="center"/>
    </xf>
    <xf numFmtId="167" fontId="24" fillId="0" borderId="7" xfId="1" applyNumberFormat="1" applyFont="1" applyFill="1" applyBorder="1" applyAlignment="1" applyProtection="1">
      <alignment horizontal="center"/>
    </xf>
    <xf numFmtId="167" fontId="32" fillId="6" borderId="0" xfId="0" applyNumberFormat="1" applyFont="1" applyFill="1" applyBorder="1" applyAlignment="1" applyProtection="1">
      <alignment horizontal="center"/>
    </xf>
    <xf numFmtId="167" fontId="22" fillId="0" borderId="0" xfId="1" applyNumberFormat="1" applyFont="1" applyFill="1" applyBorder="1" applyAlignment="1" applyProtection="1">
      <alignment horizontal="center"/>
    </xf>
    <xf numFmtId="167" fontId="21" fillId="7" borderId="0" xfId="0" applyNumberFormat="1" applyFont="1" applyFill="1" applyBorder="1" applyAlignment="1" applyProtection="1">
      <alignment horizontal="center"/>
    </xf>
    <xf numFmtId="167" fontId="24" fillId="0" borderId="0" xfId="1" applyNumberFormat="1" applyFont="1" applyFill="1" applyBorder="1" applyAlignment="1" applyProtection="1">
      <alignment horizontal="center" vertical="top"/>
    </xf>
    <xf numFmtId="0" fontId="62" fillId="0" borderId="0" xfId="0" applyFont="1" applyFill="1" applyBorder="1" applyAlignment="1">
      <alignment horizontal="left"/>
    </xf>
    <xf numFmtId="14" fontId="14" fillId="5" borderId="38" xfId="0" applyNumberFormat="1" applyFont="1" applyFill="1" applyBorder="1" applyAlignment="1" applyProtection="1">
      <alignment horizontal="center"/>
      <protection locked="0"/>
    </xf>
    <xf numFmtId="3" fontId="14" fillId="5" borderId="38" xfId="0" applyNumberFormat="1" applyFont="1" applyFill="1" applyBorder="1" applyAlignment="1" applyProtection="1">
      <alignment horizontal="center"/>
      <protection locked="0"/>
    </xf>
    <xf numFmtId="3" fontId="14" fillId="5" borderId="38" xfId="0" applyNumberFormat="1" applyFont="1" applyFill="1" applyBorder="1" applyAlignment="1" applyProtection="1">
      <alignment horizontal="right"/>
      <protection locked="0"/>
    </xf>
    <xf numFmtId="0" fontId="12" fillId="14" borderId="4" xfId="0" applyFont="1" applyFill="1" applyBorder="1" applyAlignment="1" applyProtection="1">
      <protection locked="0"/>
    </xf>
    <xf numFmtId="166" fontId="12" fillId="15" borderId="31" xfId="0" applyNumberFormat="1" applyFont="1" applyFill="1" applyBorder="1" applyAlignment="1">
      <alignment horizontal="center"/>
    </xf>
    <xf numFmtId="6" fontId="25" fillId="9" borderId="38" xfId="3" applyNumberFormat="1" applyFont="1" applyFill="1" applyBorder="1" applyAlignment="1" applyProtection="1">
      <alignment horizontal="center"/>
    </xf>
    <xf numFmtId="0" fontId="22" fillId="0" borderId="0" xfId="17" applyFont="1" applyFill="1" applyAlignment="1">
      <alignment horizontal="right" indent="1"/>
    </xf>
    <xf numFmtId="5" fontId="21" fillId="5" borderId="38" xfId="17" applyNumberFormat="1" applyFont="1" applyFill="1" applyBorder="1" applyAlignment="1" applyProtection="1">
      <alignment horizontal="center"/>
      <protection locked="0"/>
    </xf>
    <xf numFmtId="3" fontId="21" fillId="5" borderId="38" xfId="17" applyNumberFormat="1" applyFont="1" applyFill="1" applyBorder="1" applyAlignment="1" applyProtection="1">
      <alignment horizontal="center"/>
      <protection locked="0"/>
    </xf>
    <xf numFmtId="10" fontId="21" fillId="9" borderId="38" xfId="17" applyNumberFormat="1" applyFont="1" applyFill="1" applyBorder="1" applyAlignment="1" applyProtection="1">
      <alignment horizontal="center"/>
    </xf>
    <xf numFmtId="37" fontId="21" fillId="9" borderId="38" xfId="17" applyNumberFormat="1" applyFont="1" applyFill="1" applyBorder="1" applyAlignment="1" applyProtection="1">
      <alignment horizontal="center"/>
    </xf>
    <xf numFmtId="167" fontId="21" fillId="9" borderId="38" xfId="3" applyNumberFormat="1" applyFont="1" applyFill="1" applyBorder="1" applyAlignment="1" applyProtection="1">
      <alignment horizontal="center"/>
    </xf>
    <xf numFmtId="0" fontId="53" fillId="0" borderId="0" xfId="0" applyFont="1" applyAlignment="1">
      <alignment horizontal="left" wrapText="1"/>
    </xf>
    <xf numFmtId="0" fontId="25" fillId="0" borderId="0" xfId="0" applyFont="1"/>
    <xf numFmtId="6" fontId="64" fillId="15" borderId="38" xfId="3" applyNumberFormat="1" applyFont="1" applyFill="1" applyBorder="1" applyAlignment="1">
      <alignment horizontal="right"/>
    </xf>
    <xf numFmtId="6" fontId="64" fillId="15" borderId="38" xfId="17" applyNumberFormat="1" applyFont="1" applyFill="1" applyBorder="1" applyAlignment="1">
      <alignment horizontal="right"/>
    </xf>
    <xf numFmtId="6" fontId="65" fillId="15" borderId="38" xfId="4" applyNumberFormat="1" applyFont="1" applyFill="1" applyBorder="1" applyAlignment="1">
      <alignment horizontal="right"/>
    </xf>
    <xf numFmtId="4" fontId="64" fillId="15" borderId="38" xfId="9" applyFont="1" applyFill="1" applyBorder="1" applyAlignment="1">
      <alignment horizontal="right"/>
    </xf>
    <xf numFmtId="6" fontId="66" fillId="4" borderId="38" xfId="3" applyNumberFormat="1" applyFont="1" applyFill="1" applyBorder="1" applyAlignment="1" applyProtection="1">
      <alignment horizontal="right"/>
    </xf>
    <xf numFmtId="0" fontId="67" fillId="6" borderId="38" xfId="17" applyFont="1" applyFill="1" applyBorder="1" applyAlignment="1">
      <alignment horizontal="right" wrapText="1"/>
    </xf>
    <xf numFmtId="175" fontId="16" fillId="27" borderId="38" xfId="3" applyNumberFormat="1" applyFont="1" applyFill="1" applyBorder="1" applyAlignment="1" applyProtection="1">
      <alignment horizontal="center"/>
      <protection locked="0"/>
    </xf>
    <xf numFmtId="0" fontId="11" fillId="0" borderId="0" xfId="0" applyFont="1" applyFill="1" applyBorder="1" applyAlignment="1">
      <alignment horizontal="left"/>
    </xf>
    <xf numFmtId="167" fontId="18" fillId="5" borderId="91" xfId="0" applyNumberFormat="1" applyFont="1" applyFill="1" applyBorder="1" applyAlignment="1" applyProtection="1">
      <alignment horizontal="center"/>
      <protection locked="0"/>
    </xf>
    <xf numFmtId="167" fontId="18" fillId="5" borderId="90" xfId="0" applyNumberFormat="1" applyFont="1" applyFill="1" applyBorder="1" applyAlignment="1" applyProtection="1">
      <alignment horizontal="center"/>
      <protection locked="0"/>
    </xf>
    <xf numFmtId="167" fontId="18" fillId="5" borderId="92" xfId="0" applyNumberFormat="1" applyFont="1" applyFill="1" applyBorder="1" applyAlignment="1" applyProtection="1">
      <alignment horizontal="center"/>
      <protection locked="0"/>
    </xf>
    <xf numFmtId="0" fontId="18" fillId="5" borderId="93" xfId="0" applyFont="1" applyFill="1" applyBorder="1" applyAlignment="1" applyProtection="1">
      <alignment horizontal="left"/>
      <protection locked="0"/>
    </xf>
    <xf numFmtId="0" fontId="18" fillId="5" borderId="94" xfId="0" applyFont="1" applyFill="1" applyBorder="1" applyAlignment="1" applyProtection="1">
      <alignment horizontal="left"/>
      <protection locked="0"/>
    </xf>
    <xf numFmtId="0" fontId="18" fillId="5" borderId="95" xfId="0" applyFont="1" applyFill="1" applyBorder="1" applyAlignment="1" applyProtection="1">
      <alignment horizontal="left"/>
      <protection locked="0"/>
    </xf>
    <xf numFmtId="0" fontId="25" fillId="6" borderId="96" xfId="0" applyFont="1" applyFill="1" applyBorder="1" applyAlignment="1">
      <alignment horizontal="center" wrapText="1"/>
    </xf>
    <xf numFmtId="0" fontId="25" fillId="6" borderId="75" xfId="0" applyFont="1" applyFill="1" applyBorder="1" applyAlignment="1">
      <alignment horizontal="center" wrapText="1"/>
    </xf>
    <xf numFmtId="0" fontId="21" fillId="0" borderId="0" xfId="17" applyNumberFormat="1" applyFont="1" applyFill="1" applyAlignment="1"/>
    <xf numFmtId="0" fontId="21" fillId="0" borderId="0" xfId="17" applyNumberFormat="1" applyFont="1" applyFill="1" applyAlignment="1">
      <alignment horizontal="center"/>
    </xf>
    <xf numFmtId="3" fontId="22" fillId="0" borderId="0" xfId="17" applyNumberFormat="1" applyFont="1" applyFill="1" applyAlignment="1">
      <alignment horizontal="center"/>
    </xf>
    <xf numFmtId="14" fontId="21" fillId="0" borderId="0" xfId="17" applyNumberFormat="1" applyFont="1" applyFill="1" applyAlignment="1">
      <alignment horizontal="center"/>
    </xf>
    <xf numFmtId="3" fontId="22" fillId="0" borderId="0" xfId="17" applyNumberFormat="1" applyFont="1" applyFill="1" applyAlignment="1"/>
    <xf numFmtId="0" fontId="18" fillId="0" borderId="0" xfId="0" applyFont="1" applyFill="1"/>
    <xf numFmtId="0" fontId="52" fillId="0" borderId="0" xfId="0" applyFont="1" applyFill="1" applyBorder="1" applyAlignment="1">
      <alignment horizontal="center"/>
    </xf>
    <xf numFmtId="49" fontId="21" fillId="0" borderId="0" xfId="17" applyNumberFormat="1" applyFont="1" applyFill="1" applyAlignment="1">
      <alignment horizontal="left"/>
    </xf>
    <xf numFmtId="0" fontId="21" fillId="0" borderId="0" xfId="17" applyNumberFormat="1" applyFont="1" applyFill="1" applyAlignment="1">
      <alignment horizontal="left"/>
    </xf>
    <xf numFmtId="0" fontId="22" fillId="0" borderId="0" xfId="17" applyFont="1" applyFill="1" applyAlignment="1">
      <alignment horizontal="left"/>
    </xf>
    <xf numFmtId="0" fontId="53" fillId="0" borderId="0" xfId="0" applyFont="1" applyAlignment="1">
      <alignment horizontal="left" wrapText="1" indent="2"/>
    </xf>
    <xf numFmtId="0" fontId="68" fillId="0" borderId="0" xfId="0" applyFont="1"/>
    <xf numFmtId="0" fontId="50" fillId="0" borderId="0" xfId="0" applyFont="1"/>
    <xf numFmtId="49" fontId="50" fillId="0" borderId="0" xfId="0" applyNumberFormat="1" applyFont="1"/>
    <xf numFmtId="3" fontId="50" fillId="34" borderId="4" xfId="3" applyFont="1" applyFill="1" applyBorder="1" applyAlignment="1" applyProtection="1">
      <alignment horizontal="center"/>
    </xf>
    <xf numFmtId="3" fontId="50" fillId="34" borderId="4" xfId="3" applyFont="1" applyFill="1" applyBorder="1" applyAlignment="1" applyProtection="1">
      <alignment horizontal="center" vertical="center"/>
    </xf>
    <xf numFmtId="0" fontId="50" fillId="0" borderId="0" xfId="0" applyFont="1" applyAlignment="1">
      <alignment wrapText="1"/>
    </xf>
    <xf numFmtId="0" fontId="50" fillId="0" borderId="0" xfId="0" applyFont="1" applyBorder="1" applyAlignment="1">
      <alignment horizontal="center" vertical="top"/>
    </xf>
    <xf numFmtId="0" fontId="50" fillId="0" borderId="0" xfId="0" applyFont="1" applyBorder="1" applyAlignment="1">
      <alignment horizontal="center" vertical="top" wrapText="1"/>
    </xf>
    <xf numFmtId="0" fontId="50" fillId="0" borderId="0" xfId="0" applyFont="1" applyFill="1" applyAlignment="1">
      <alignment wrapText="1"/>
    </xf>
    <xf numFmtId="0" fontId="50" fillId="0" borderId="0" xfId="0" applyFont="1" applyFill="1"/>
    <xf numFmtId="0" fontId="10" fillId="5" borderId="0" xfId="0" applyFont="1" applyFill="1" applyAlignment="1" applyProtection="1">
      <alignment horizontal="center"/>
      <protection locked="0"/>
    </xf>
    <xf numFmtId="0" fontId="10" fillId="0" borderId="0" xfId="0" applyFont="1"/>
    <xf numFmtId="0" fontId="10" fillId="0" borderId="4" xfId="0" applyFont="1" applyFill="1" applyBorder="1" applyAlignment="1" applyProtection="1"/>
    <xf numFmtId="167" fontId="46" fillId="15" borderId="38" xfId="3" applyNumberFormat="1" applyFont="1" applyFill="1" applyBorder="1" applyAlignment="1" applyProtection="1">
      <alignment horizontal="center"/>
    </xf>
    <xf numFmtId="167" fontId="22" fillId="4" borderId="38" xfId="3" applyNumberFormat="1" applyFont="1" applyFill="1" applyBorder="1" applyAlignment="1">
      <alignment horizontal="center"/>
    </xf>
    <xf numFmtId="5" fontId="21" fillId="37" borderId="38" xfId="17" applyNumberFormat="1" applyFont="1" applyFill="1" applyBorder="1" applyAlignment="1" applyProtection="1">
      <alignment horizontal="center"/>
    </xf>
    <xf numFmtId="3" fontId="21" fillId="37" borderId="38" xfId="17" applyNumberFormat="1" applyFont="1" applyFill="1" applyBorder="1" applyAlignment="1" applyProtection="1">
      <alignment horizontal="center"/>
    </xf>
    <xf numFmtId="5" fontId="24" fillId="0" borderId="0" xfId="4" applyFont="1" applyFill="1" applyBorder="1" applyAlignment="1" applyProtection="1">
      <alignment horizontal="left"/>
      <protection locked="0"/>
    </xf>
    <xf numFmtId="0" fontId="9" fillId="0" borderId="4" xfId="0" applyFont="1" applyFill="1" applyBorder="1" applyAlignment="1" applyProtection="1"/>
    <xf numFmtId="0" fontId="9" fillId="14" borderId="4" xfId="0" applyFont="1" applyFill="1" applyBorder="1" applyAlignment="1" applyProtection="1">
      <protection locked="0"/>
    </xf>
    <xf numFmtId="0" fontId="9" fillId="0" borderId="5" xfId="0" applyFont="1" applyBorder="1" applyAlignment="1" applyProtection="1">
      <alignment horizontal="left" indent="2"/>
    </xf>
    <xf numFmtId="5" fontId="16" fillId="27" borderId="38" xfId="3" applyNumberFormat="1" applyFont="1" applyFill="1" applyBorder="1" applyAlignment="1" applyProtection="1">
      <alignment horizontal="center" vertical="center"/>
      <protection locked="0"/>
    </xf>
    <xf numFmtId="0" fontId="53" fillId="0" borderId="0" xfId="0" applyFont="1" applyAlignment="1">
      <alignment horizontal="left" wrapText="1"/>
    </xf>
    <xf numFmtId="166" fontId="37" fillId="0" borderId="0" xfId="5" applyNumberFormat="1" applyAlignment="1"/>
    <xf numFmtId="5" fontId="19" fillId="15" borderId="38" xfId="3" applyNumberFormat="1" applyFont="1" applyFill="1" applyBorder="1" applyAlignment="1" applyProtection="1">
      <alignment horizontal="right"/>
    </xf>
    <xf numFmtId="0" fontId="8" fillId="0" borderId="0" xfId="0" applyFont="1"/>
    <xf numFmtId="0" fontId="8" fillId="0" borderId="4" xfId="0" applyFont="1" applyFill="1" applyBorder="1" applyAlignment="1" applyProtection="1"/>
    <xf numFmtId="0" fontId="25" fillId="38" borderId="0" xfId="0" applyFont="1" applyFill="1"/>
    <xf numFmtId="0" fontId="24" fillId="38" borderId="0" xfId="0" applyFont="1" applyFill="1"/>
    <xf numFmtId="0" fontId="24" fillId="38" borderId="0" xfId="0" applyFont="1" applyFill="1" applyBorder="1"/>
    <xf numFmtId="0" fontId="24" fillId="38" borderId="0" xfId="0" applyFont="1" applyFill="1" applyBorder="1" applyAlignment="1">
      <alignment horizontal="center"/>
    </xf>
    <xf numFmtId="0" fontId="24" fillId="38" borderId="0" xfId="0" applyFont="1" applyFill="1" applyBorder="1" applyAlignment="1"/>
    <xf numFmtId="0" fontId="24" fillId="38" borderId="0" xfId="0" applyFont="1" applyFill="1" applyBorder="1" applyAlignment="1">
      <alignment horizontal="left"/>
    </xf>
    <xf numFmtId="0" fontId="34" fillId="15" borderId="31" xfId="0" applyFont="1" applyFill="1" applyBorder="1" applyAlignment="1">
      <alignment horizontal="right"/>
    </xf>
    <xf numFmtId="0" fontId="37" fillId="38" borderId="0" xfId="5" applyFill="1" applyAlignment="1"/>
    <xf numFmtId="0" fontId="16" fillId="38" borderId="0" xfId="0" applyFont="1" applyFill="1"/>
    <xf numFmtId="0" fontId="16" fillId="38" borderId="0" xfId="0" applyFont="1" applyFill="1" applyAlignment="1">
      <alignment horizontal="center"/>
    </xf>
    <xf numFmtId="0" fontId="18" fillId="38" borderId="0" xfId="0" applyFont="1" applyFill="1"/>
    <xf numFmtId="0" fontId="24" fillId="0" borderId="0" xfId="0"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68" fillId="0" borderId="0" xfId="0" applyFont="1"/>
    <xf numFmtId="0" fontId="32" fillId="6" borderId="0" xfId="0" applyFont="1" applyFill="1" applyBorder="1" applyAlignment="1"/>
    <xf numFmtId="0" fontId="24" fillId="0" borderId="0" xfId="0" applyFont="1" applyFill="1" applyBorder="1" applyAlignment="1">
      <alignment horizontal="center"/>
    </xf>
    <xf numFmtId="0" fontId="24" fillId="0" borderId="0" xfId="0" applyFont="1" applyBorder="1" applyAlignment="1">
      <alignment horizontal="left" vertical="top"/>
    </xf>
    <xf numFmtId="0" fontId="21" fillId="0" borderId="0" xfId="5" applyFont="1" applyAlignment="1"/>
    <xf numFmtId="0" fontId="21" fillId="0" borderId="0" xfId="17" applyFont="1" applyAlignment="1">
      <alignment horizontal="center" vertical="center" wrapText="1"/>
    </xf>
    <xf numFmtId="0" fontId="40" fillId="0" borderId="0" xfId="17" applyFont="1" applyAlignment="1">
      <alignment vertical="top" wrapText="1"/>
    </xf>
    <xf numFmtId="0" fontId="22" fillId="6" borderId="0" xfId="5" applyFont="1" applyFill="1" applyBorder="1" applyAlignment="1">
      <alignment horizontal="left" wrapText="1"/>
    </xf>
    <xf numFmtId="0" fontId="21" fillId="7" borderId="0" xfId="5" applyFont="1" applyFill="1" applyAlignment="1" applyProtection="1"/>
    <xf numFmtId="169" fontId="21" fillId="7" borderId="0" xfId="5" applyNumberFormat="1" applyFont="1" applyFill="1" applyAlignment="1"/>
    <xf numFmtId="0" fontId="21" fillId="0" borderId="0" xfId="5" applyFont="1" applyBorder="1" applyAlignment="1"/>
    <xf numFmtId="0" fontId="21" fillId="0" borderId="0" xfId="5" applyFont="1" applyBorder="1" applyAlignment="1">
      <alignment horizontal="left"/>
    </xf>
    <xf numFmtId="5" fontId="34" fillId="15" borderId="38" xfId="5" applyNumberFormat="1" applyFont="1" applyFill="1" applyBorder="1" applyAlignment="1" applyProtection="1">
      <alignment horizontal="center"/>
    </xf>
    <xf numFmtId="167" fontId="16" fillId="21" borderId="38" xfId="3" applyNumberFormat="1" applyFont="1" applyFill="1" applyBorder="1" applyAlignment="1" applyProtection="1">
      <alignment horizontal="right"/>
      <protection locked="0"/>
    </xf>
    <xf numFmtId="167" fontId="16" fillId="22" borderId="38" xfId="3" applyNumberFormat="1" applyFont="1" applyFill="1" applyBorder="1" applyAlignment="1" applyProtection="1">
      <alignment horizontal="right"/>
    </xf>
    <xf numFmtId="0" fontId="40" fillId="0" borderId="81" xfId="17" applyFont="1" applyBorder="1" applyAlignment="1">
      <alignment horizontal="center" vertical="top"/>
    </xf>
    <xf numFmtId="167" fontId="22" fillId="15" borderId="78" xfId="3" applyNumberFormat="1" applyFont="1" applyFill="1" applyBorder="1" applyAlignment="1" applyProtection="1">
      <alignment horizontal="center"/>
    </xf>
    <xf numFmtId="0" fontId="40" fillId="0" borderId="0" xfId="17" applyFont="1" applyBorder="1" applyAlignment="1">
      <alignment horizontal="center" vertical="top"/>
    </xf>
    <xf numFmtId="0" fontId="21" fillId="4" borderId="0" xfId="17" applyFont="1" applyFill="1" applyAlignment="1"/>
    <xf numFmtId="0" fontId="21" fillId="4" borderId="0" xfId="17" applyFont="1" applyFill="1" applyAlignment="1">
      <alignment horizontal="center"/>
    </xf>
    <xf numFmtId="167" fontId="19" fillId="35" borderId="38" xfId="3" applyNumberFormat="1" applyFont="1" applyFill="1" applyBorder="1" applyAlignment="1" applyProtection="1">
      <alignment horizontal="right"/>
    </xf>
    <xf numFmtId="0" fontId="22" fillId="6" borderId="38" xfId="17" applyFont="1" applyFill="1" applyBorder="1" applyAlignment="1">
      <alignment horizontal="center" vertical="center" wrapText="1"/>
    </xf>
    <xf numFmtId="0" fontId="21" fillId="0" borderId="0" xfId="17" applyFont="1" applyAlignment="1">
      <alignment vertical="center"/>
    </xf>
    <xf numFmtId="0" fontId="49" fillId="28" borderId="0" xfId="17" applyFont="1" applyFill="1" applyAlignment="1">
      <alignment vertical="center"/>
    </xf>
    <xf numFmtId="0" fontId="73" fillId="28" borderId="38" xfId="17" applyFont="1" applyFill="1" applyBorder="1" applyAlignment="1">
      <alignment horizontal="center" vertical="center" wrapText="1"/>
    </xf>
    <xf numFmtId="167" fontId="19" fillId="0" borderId="0" xfId="3" applyNumberFormat="1" applyFont="1" applyAlignment="1" applyProtection="1">
      <alignment horizontal="right"/>
      <protection locked="0"/>
    </xf>
    <xf numFmtId="167" fontId="19" fillId="0" borderId="49" xfId="3" applyNumberFormat="1" applyFont="1" applyBorder="1" applyAlignment="1" applyProtection="1">
      <alignment horizontal="right"/>
      <protection locked="0"/>
    </xf>
    <xf numFmtId="0" fontId="24" fillId="0" borderId="48" xfId="0" applyFont="1" applyFill="1" applyBorder="1" applyAlignment="1" applyProtection="1">
      <alignment horizontal="left" indent="2"/>
    </xf>
    <xf numFmtId="0" fontId="7" fillId="0" borderId="5" xfId="0" applyFont="1" applyBorder="1" applyAlignment="1" applyProtection="1">
      <alignment horizontal="left" indent="2"/>
    </xf>
    <xf numFmtId="6" fontId="24" fillId="5" borderId="24" xfId="3" applyNumberFormat="1" applyFont="1" applyFill="1" applyBorder="1" applyAlignment="1" applyProtection="1">
      <alignment horizontal="right"/>
      <protection locked="0"/>
    </xf>
    <xf numFmtId="6" fontId="24" fillId="5" borderId="4" xfId="3" applyNumberFormat="1" applyFont="1" applyFill="1" applyBorder="1" applyAlignment="1" applyProtection="1">
      <alignment horizontal="right"/>
      <protection locked="0"/>
    </xf>
    <xf numFmtId="6" fontId="24" fillId="4" borderId="28" xfId="3" applyNumberFormat="1" applyFont="1" applyFill="1" applyBorder="1" applyAlignment="1" applyProtection="1">
      <alignment horizontal="right"/>
    </xf>
    <xf numFmtId="6" fontId="16" fillId="5" borderId="4" xfId="3" applyNumberFormat="1" applyFont="1" applyFill="1" applyBorder="1" applyAlignment="1" applyProtection="1">
      <alignment horizontal="right"/>
      <protection locked="0"/>
    </xf>
    <xf numFmtId="6" fontId="22" fillId="6" borderId="0" xfId="4" applyNumberFormat="1" applyFont="1" applyFill="1" applyBorder="1" applyAlignment="1">
      <alignment horizontal="center"/>
    </xf>
    <xf numFmtId="0" fontId="22" fillId="6" borderId="35" xfId="0" applyFont="1" applyFill="1" applyBorder="1" applyAlignment="1">
      <alignment vertical="center"/>
    </xf>
    <xf numFmtId="0" fontId="22" fillId="6" borderId="36" xfId="0" applyFont="1" applyFill="1" applyBorder="1" applyAlignment="1">
      <alignment vertical="center"/>
    </xf>
    <xf numFmtId="0" fontId="21" fillId="5" borderId="31" xfId="0" applyFont="1" applyFill="1" applyBorder="1" applyAlignment="1">
      <alignment horizontal="center" wrapText="1"/>
    </xf>
    <xf numFmtId="0" fontId="7" fillId="0" borderId="0" xfId="0" applyFont="1" applyFill="1" applyBorder="1" applyAlignment="1">
      <alignment horizontal="right"/>
    </xf>
    <xf numFmtId="0" fontId="21" fillId="5" borderId="32" xfId="0" applyFont="1" applyFill="1" applyBorder="1" applyAlignment="1">
      <alignment horizontal="center" wrapText="1"/>
    </xf>
    <xf numFmtId="0" fontId="30" fillId="6" borderId="0" xfId="0" applyFont="1" applyFill="1" applyBorder="1" applyAlignment="1"/>
    <xf numFmtId="0" fontId="24" fillId="5" borderId="0" xfId="0" applyFont="1" applyFill="1" applyBorder="1" applyAlignment="1"/>
    <xf numFmtId="0" fontId="24" fillId="11" borderId="0" xfId="0" applyFont="1" applyFill="1" applyBorder="1" applyAlignment="1"/>
    <xf numFmtId="0" fontId="24" fillId="9" borderId="0" xfId="0" applyFont="1" applyFill="1" applyBorder="1" applyAlignment="1"/>
    <xf numFmtId="0" fontId="24" fillId="0" borderId="0" xfId="0" applyFont="1" applyBorder="1" applyAlignment="1">
      <alignment vertical="top"/>
    </xf>
    <xf numFmtId="0" fontId="7" fillId="0" borderId="0" xfId="0" applyFont="1" applyFill="1" applyBorder="1" applyAlignment="1">
      <alignment wrapText="1"/>
    </xf>
    <xf numFmtId="0" fontId="22" fillId="4" borderId="30" xfId="0" applyFont="1" applyFill="1" applyBorder="1" applyAlignment="1" applyProtection="1">
      <alignment horizontal="right"/>
    </xf>
    <xf numFmtId="0" fontId="55" fillId="4" borderId="0" xfId="0" applyFont="1" applyFill="1" applyBorder="1" applyAlignment="1">
      <alignment horizontal="right"/>
    </xf>
    <xf numFmtId="0" fontId="55" fillId="0" borderId="0" xfId="0" applyFont="1" applyFill="1" applyBorder="1" applyAlignment="1">
      <alignment horizontal="right"/>
    </xf>
    <xf numFmtId="0" fontId="22" fillId="4" borderId="89" xfId="0" applyFont="1" applyFill="1" applyBorder="1" applyAlignment="1" applyProtection="1">
      <alignment horizontal="right"/>
    </xf>
    <xf numFmtId="0" fontId="24" fillId="0" borderId="0" xfId="0" applyFont="1" applyFill="1" applyBorder="1" applyAlignment="1">
      <alignment horizontal="center"/>
    </xf>
    <xf numFmtId="3" fontId="25" fillId="15" borderId="90" xfId="3" applyFont="1" applyFill="1" applyBorder="1" applyAlignment="1" applyProtection="1">
      <alignment horizontal="center"/>
    </xf>
    <xf numFmtId="0" fontId="21" fillId="0" borderId="0" xfId="5" applyFont="1" applyBorder="1" applyAlignment="1">
      <alignment horizontal="left"/>
    </xf>
    <xf numFmtId="0" fontId="22" fillId="0" borderId="0" xfId="5" applyFont="1" applyFill="1" applyBorder="1" applyAlignment="1">
      <alignment horizontal="left"/>
    </xf>
    <xf numFmtId="0" fontId="21" fillId="0" borderId="0" xfId="5" applyFont="1" applyAlignment="1"/>
    <xf numFmtId="0" fontId="21" fillId="0" borderId="0" xfId="5" applyFont="1" applyBorder="1" applyAlignment="1">
      <alignment horizontal="left"/>
    </xf>
    <xf numFmtId="0" fontId="6" fillId="0" borderId="4" xfId="0" applyFont="1" applyFill="1" applyBorder="1" applyAlignment="1" applyProtection="1"/>
    <xf numFmtId="5" fontId="6" fillId="0" borderId="4" xfId="4" applyFont="1" applyFill="1" applyBorder="1" applyAlignment="1" applyProtection="1">
      <alignment horizontal="left"/>
      <protection locked="0"/>
    </xf>
    <xf numFmtId="5" fontId="24" fillId="0" borderId="0" xfId="4" applyFont="1" applyFill="1" applyBorder="1" applyAlignment="1" applyProtection="1">
      <alignment horizontal="center"/>
    </xf>
    <xf numFmtId="9" fontId="24" fillId="0" borderId="0" xfId="2" applyFont="1" applyFill="1" applyBorder="1" applyAlignment="1" applyProtection="1">
      <alignment horizontal="center" vertical="center"/>
    </xf>
    <xf numFmtId="166" fontId="22" fillId="21" borderId="38" xfId="6" applyNumberFormat="1" applyFont="1" applyFill="1" applyBorder="1" applyAlignment="1" applyProtection="1">
      <alignment horizontal="center"/>
      <protection locked="0"/>
    </xf>
    <xf numFmtId="167" fontId="19" fillId="9" borderId="38" xfId="3" applyNumberFormat="1" applyFont="1" applyFill="1" applyBorder="1" applyAlignment="1" applyProtection="1">
      <alignment horizontal="center"/>
    </xf>
    <xf numFmtId="3" fontId="47" fillId="44" borderId="4" xfId="5" applyNumberFormat="1" applyFont="1" applyFill="1" applyBorder="1" applyAlignment="1" applyProtection="1">
      <alignment horizontal="center" vertical="center"/>
    </xf>
    <xf numFmtId="167" fontId="16" fillId="44" borderId="38" xfId="3" applyNumberFormat="1" applyFont="1" applyFill="1" applyBorder="1" applyAlignment="1" applyProtection="1">
      <alignment horizontal="right"/>
    </xf>
    <xf numFmtId="3" fontId="21" fillId="44" borderId="4" xfId="5" applyNumberFormat="1" applyFont="1" applyFill="1" applyBorder="1" applyAlignment="1" applyProtection="1">
      <alignment horizontal="center" vertical="center"/>
    </xf>
    <xf numFmtId="3" fontId="21" fillId="0" borderId="0" xfId="5" applyNumberFormat="1" applyFont="1" applyFill="1" applyAlignment="1" applyProtection="1"/>
    <xf numFmtId="169" fontId="21" fillId="0" borderId="0" xfId="5" applyNumberFormat="1" applyFont="1" applyFill="1" applyAlignment="1" applyProtection="1"/>
    <xf numFmtId="0" fontId="6" fillId="0" borderId="0" xfId="0" applyFont="1" applyBorder="1" applyAlignment="1">
      <alignment horizontal="center"/>
    </xf>
    <xf numFmtId="9" fontId="22" fillId="0" borderId="0" xfId="0" applyNumberFormat="1" applyFont="1" applyFill="1" applyAlignment="1">
      <alignment horizontal="center" wrapText="1"/>
    </xf>
    <xf numFmtId="167" fontId="24" fillId="15" borderId="33" xfId="0" applyNumberFormat="1" applyFont="1" applyFill="1" applyBorder="1" applyAlignment="1" applyProtection="1">
      <alignment horizontal="center"/>
    </xf>
    <xf numFmtId="166" fontId="24" fillId="15" borderId="33" xfId="0" applyNumberFormat="1" applyFont="1" applyFill="1" applyBorder="1" applyAlignment="1" applyProtection="1">
      <alignment horizontal="center"/>
    </xf>
    <xf numFmtId="0" fontId="6" fillId="0" borderId="40" xfId="0" applyFont="1" applyFill="1" applyBorder="1" applyAlignment="1">
      <alignment horizontal="center" vertical="center" wrapText="1"/>
    </xf>
    <xf numFmtId="49" fontId="24" fillId="34" borderId="40" xfId="0" applyNumberFormat="1" applyFont="1" applyFill="1" applyBorder="1" applyAlignment="1">
      <alignment horizontal="center" wrapText="1"/>
    </xf>
    <xf numFmtId="0" fontId="50" fillId="0" borderId="0" xfId="0" applyFont="1" applyFill="1" applyAlignment="1">
      <alignment horizontal="left"/>
    </xf>
    <xf numFmtId="0" fontId="68" fillId="0" borderId="0" xfId="0" applyFont="1" applyFill="1" applyBorder="1" applyAlignment="1">
      <alignment horizontal="left"/>
    </xf>
    <xf numFmtId="0" fontId="50" fillId="0" borderId="0" xfId="0" applyFont="1" applyFill="1" applyBorder="1"/>
    <xf numFmtId="0" fontId="50" fillId="0" borderId="0" xfId="0" applyFont="1" applyFill="1" applyBorder="1" applyAlignment="1">
      <alignment wrapText="1"/>
    </xf>
    <xf numFmtId="0" fontId="50" fillId="0" borderId="38" xfId="0" applyFont="1" applyFill="1" applyBorder="1" applyAlignment="1" applyProtection="1">
      <alignment horizontal="center" wrapText="1"/>
    </xf>
    <xf numFmtId="0" fontId="68" fillId="0" borderId="0" xfId="0" applyFont="1" applyFill="1" applyBorder="1"/>
    <xf numFmtId="0" fontId="47" fillId="0" borderId="0" xfId="5" applyFont="1" applyFill="1" applyAlignment="1" applyProtection="1"/>
    <xf numFmtId="3" fontId="47" fillId="0" borderId="0" xfId="5" applyNumberFormat="1" applyFont="1" applyFill="1" applyBorder="1" applyAlignment="1" applyProtection="1">
      <alignment horizontal="center"/>
    </xf>
    <xf numFmtId="3" fontId="47" fillId="0" borderId="0" xfId="5" applyNumberFormat="1" applyFont="1" applyFill="1" applyAlignment="1" applyProtection="1">
      <alignment horizontal="center"/>
    </xf>
    <xf numFmtId="0" fontId="35" fillId="0" borderId="38" xfId="0" applyFont="1" applyFill="1" applyBorder="1" applyAlignment="1" applyProtection="1">
      <alignment horizontal="center" wrapText="1"/>
    </xf>
    <xf numFmtId="0" fontId="68" fillId="0" borderId="0" xfId="0" applyFont="1" applyFill="1"/>
    <xf numFmtId="0" fontId="50" fillId="0" borderId="38" xfId="0" applyFont="1" applyFill="1" applyBorder="1" applyAlignment="1">
      <alignment horizontal="center"/>
    </xf>
    <xf numFmtId="0" fontId="50" fillId="0" borderId="0" xfId="0" applyFont="1" applyFill="1" applyAlignment="1">
      <alignment horizontal="center"/>
    </xf>
    <xf numFmtId="0" fontId="50" fillId="0" borderId="38" xfId="0" applyFont="1" applyFill="1" applyBorder="1" applyAlignment="1">
      <alignment horizontal="center" wrapText="1"/>
    </xf>
    <xf numFmtId="167" fontId="50" fillId="0" borderId="0" xfId="0" applyNumberFormat="1" applyFont="1" applyFill="1" applyAlignment="1">
      <alignment horizontal="center"/>
    </xf>
    <xf numFmtId="3" fontId="50" fillId="0" borderId="0" xfId="3" applyFont="1" applyFill="1" applyBorder="1" applyAlignment="1" applyProtection="1">
      <alignment horizontal="right" wrapText="1"/>
    </xf>
    <xf numFmtId="0" fontId="50" fillId="0" borderId="78" xfId="0" applyFont="1" applyFill="1" applyBorder="1" applyAlignment="1" applyProtection="1">
      <alignment horizontal="center" wrapText="1"/>
    </xf>
    <xf numFmtId="0" fontId="25" fillId="0" borderId="0" xfId="0" applyFont="1" applyFill="1"/>
    <xf numFmtId="0" fontId="24" fillId="0" borderId="0" xfId="0" applyFont="1" applyFill="1"/>
    <xf numFmtId="167" fontId="50" fillId="34" borderId="38" xfId="0" applyNumberFormat="1" applyFont="1" applyFill="1" applyBorder="1" applyAlignment="1" applyProtection="1">
      <alignment horizontal="center"/>
    </xf>
    <xf numFmtId="166" fontId="50" fillId="34" borderId="38" xfId="3" quotePrefix="1" applyNumberFormat="1" applyFont="1" applyFill="1" applyBorder="1" applyAlignment="1" applyProtection="1">
      <alignment horizontal="center"/>
    </xf>
    <xf numFmtId="166" fontId="50" fillId="34" borderId="38" xfId="3" applyNumberFormat="1" applyFont="1" applyFill="1" applyBorder="1" applyAlignment="1" applyProtection="1">
      <alignment horizontal="center"/>
    </xf>
    <xf numFmtId="3" fontId="47" fillId="34" borderId="38" xfId="5" applyNumberFormat="1" applyFont="1" applyFill="1" applyBorder="1" applyAlignment="1" applyProtection="1">
      <alignment horizontal="center"/>
    </xf>
    <xf numFmtId="167" fontId="50" fillId="34" borderId="4" xfId="3" applyNumberFormat="1" applyFont="1" applyFill="1" applyBorder="1" applyAlignment="1" applyProtection="1">
      <alignment horizontal="center"/>
    </xf>
    <xf numFmtId="172" fontId="50" fillId="34" borderId="38" xfId="3" applyNumberFormat="1" applyFont="1" applyFill="1" applyBorder="1" applyAlignment="1" applyProtection="1">
      <alignment horizontal="center"/>
    </xf>
    <xf numFmtId="9" fontId="50" fillId="34" borderId="38" xfId="3" applyNumberFormat="1" applyFont="1" applyFill="1" applyBorder="1" applyAlignment="1" applyProtection="1">
      <alignment horizontal="center"/>
    </xf>
    <xf numFmtId="167" fontId="50" fillId="34" borderId="38" xfId="3" applyNumberFormat="1" applyFont="1" applyFill="1" applyBorder="1" applyAlignment="1" applyProtection="1">
      <alignment horizontal="center"/>
    </xf>
    <xf numFmtId="5" fontId="50" fillId="34" borderId="38" xfId="0" applyNumberFormat="1" applyFont="1" applyFill="1" applyBorder="1" applyAlignment="1">
      <alignment horizontal="center"/>
    </xf>
    <xf numFmtId="167" fontId="50" fillId="34" borderId="38" xfId="0" applyNumberFormat="1" applyFont="1" applyFill="1" applyBorder="1" applyAlignment="1">
      <alignment horizontal="center"/>
    </xf>
    <xf numFmtId="166" fontId="50" fillId="34" borderId="38" xfId="0" quotePrefix="1" applyNumberFormat="1" applyFont="1" applyFill="1" applyBorder="1" applyAlignment="1">
      <alignment horizontal="center"/>
    </xf>
    <xf numFmtId="39" fontId="50" fillId="34" borderId="38" xfId="0" applyNumberFormat="1" applyFont="1" applyFill="1" applyBorder="1" applyAlignment="1">
      <alignment horizontal="center"/>
    </xf>
    <xf numFmtId="172" fontId="50" fillId="34" borderId="38" xfId="0" applyNumberFormat="1" applyFont="1" applyFill="1" applyBorder="1" applyAlignment="1">
      <alignment horizontal="center"/>
    </xf>
    <xf numFmtId="3" fontId="47" fillId="45" borderId="4" xfId="5" applyNumberFormat="1" applyFont="1" applyFill="1" applyBorder="1" applyAlignment="1" applyProtection="1">
      <alignment horizontal="center" vertical="center"/>
      <protection locked="0"/>
    </xf>
    <xf numFmtId="3" fontId="21" fillId="45" borderId="4" xfId="5" applyNumberFormat="1" applyFont="1" applyFill="1" applyBorder="1" applyAlignment="1" applyProtection="1">
      <alignment horizontal="center" vertical="center"/>
      <protection locked="0"/>
    </xf>
    <xf numFmtId="167" fontId="6" fillId="43" borderId="38" xfId="3" quotePrefix="1" applyNumberFormat="1" applyFont="1" applyFill="1" applyBorder="1" applyAlignment="1" applyProtection="1">
      <alignment horizontal="center"/>
    </xf>
    <xf numFmtId="167" fontId="6" fillId="35" borderId="38" xfId="3" quotePrefix="1" applyNumberFormat="1" applyFont="1" applyFill="1" applyBorder="1" applyAlignment="1" applyProtection="1">
      <alignment horizontal="right"/>
    </xf>
    <xf numFmtId="0" fontId="6" fillId="0" borderId="0" xfId="0" applyFont="1" applyBorder="1"/>
    <xf numFmtId="0" fontId="6" fillId="5" borderId="48" xfId="0" applyFont="1" applyFill="1" applyBorder="1" applyAlignment="1" applyProtection="1">
      <alignment horizontal="left" indent="2"/>
      <protection locked="0"/>
    </xf>
    <xf numFmtId="0" fontId="24" fillId="0" borderId="0" xfId="0" applyFont="1" applyFill="1" applyBorder="1" applyAlignment="1">
      <alignment horizontal="center"/>
    </xf>
    <xf numFmtId="3" fontId="25" fillId="0" borderId="0" xfId="3" applyFont="1" applyFill="1" applyBorder="1" applyAlignment="1" applyProtection="1">
      <alignment horizontal="center"/>
    </xf>
    <xf numFmtId="10" fontId="22" fillId="0" borderId="0" xfId="0" applyNumberFormat="1" applyFont="1" applyAlignment="1">
      <alignment vertical="top"/>
    </xf>
    <xf numFmtId="0" fontId="22" fillId="0" borderId="0" xfId="0" applyFont="1" applyAlignment="1">
      <alignment vertical="top"/>
    </xf>
    <xf numFmtId="0" fontId="5" fillId="0" borderId="0" xfId="0" applyFont="1" applyAlignment="1">
      <alignment vertical="top"/>
    </xf>
    <xf numFmtId="14" fontId="5" fillId="0" borderId="0" xfId="0" applyNumberFormat="1" applyFont="1" applyAlignment="1">
      <alignment horizontal="left"/>
    </xf>
    <xf numFmtId="0" fontId="5" fillId="0" borderId="0" xfId="0" applyFont="1"/>
    <xf numFmtId="0" fontId="5" fillId="0" borderId="0" xfId="0" applyFont="1" applyBorder="1" applyAlignment="1">
      <alignment vertical="top"/>
    </xf>
    <xf numFmtId="167" fontId="5" fillId="0" borderId="0" xfId="0" applyNumberFormat="1" applyFont="1" applyBorder="1" applyAlignment="1">
      <alignment vertical="top"/>
    </xf>
    <xf numFmtId="0" fontId="5" fillId="0" borderId="0" xfId="0" applyFont="1" applyFill="1" applyAlignment="1">
      <alignment vertical="top"/>
    </xf>
    <xf numFmtId="167" fontId="5" fillId="9" borderId="0" xfId="0" applyNumberFormat="1" applyFont="1" applyFill="1" applyBorder="1" applyAlignment="1">
      <alignment vertical="top"/>
    </xf>
    <xf numFmtId="167" fontId="5" fillId="4" borderId="0" xfId="0" applyNumberFormat="1" applyFont="1" applyFill="1" applyBorder="1" applyAlignment="1">
      <alignment vertical="top"/>
    </xf>
    <xf numFmtId="0" fontId="22" fillId="0" borderId="104" xfId="0" applyFont="1" applyBorder="1" applyAlignment="1">
      <alignment vertical="top"/>
    </xf>
    <xf numFmtId="0" fontId="5" fillId="0" borderId="105" xfId="0" applyFont="1" applyBorder="1" applyAlignment="1">
      <alignment vertical="top"/>
    </xf>
    <xf numFmtId="0" fontId="5" fillId="0" borderId="104" xfId="0" applyFont="1" applyBorder="1" applyAlignment="1">
      <alignment vertical="top"/>
    </xf>
    <xf numFmtId="0" fontId="5" fillId="0" borderId="106" xfId="0" applyFont="1" applyBorder="1" applyAlignment="1">
      <alignment vertical="top"/>
    </xf>
    <xf numFmtId="0" fontId="5" fillId="0" borderId="107" xfId="0" applyFont="1" applyBorder="1" applyAlignment="1">
      <alignment vertical="top"/>
    </xf>
    <xf numFmtId="10" fontId="22" fillId="4" borderId="107" xfId="0" applyNumberFormat="1" applyFont="1" applyFill="1" applyBorder="1" applyAlignment="1">
      <alignment vertical="top"/>
    </xf>
    <xf numFmtId="0" fontId="5" fillId="0" borderId="108" xfId="0" applyFont="1" applyBorder="1"/>
    <xf numFmtId="0" fontId="46" fillId="0" borderId="107" xfId="0" applyFont="1" applyBorder="1" applyAlignment="1">
      <alignment vertical="top"/>
    </xf>
    <xf numFmtId="6" fontId="21" fillId="4" borderId="78" xfId="3" applyNumberFormat="1" applyFont="1" applyFill="1" applyBorder="1" applyAlignment="1" applyProtection="1">
      <alignment horizontal="right"/>
    </xf>
    <xf numFmtId="0" fontId="21" fillId="0" borderId="0" xfId="17" applyFont="1" applyFill="1" applyBorder="1" applyAlignment="1"/>
    <xf numFmtId="6" fontId="21" fillId="0" borderId="39" xfId="3" applyNumberFormat="1" applyFont="1" applyFill="1" applyBorder="1" applyAlignment="1" applyProtection="1">
      <alignment horizontal="right"/>
    </xf>
    <xf numFmtId="6" fontId="21" fillId="0" borderId="98" xfId="3" applyNumberFormat="1" applyFont="1" applyFill="1" applyBorder="1" applyAlignment="1" applyProtection="1">
      <alignment horizontal="right"/>
    </xf>
    <xf numFmtId="10" fontId="34" fillId="0" borderId="39" xfId="6" applyFont="1" applyFill="1" applyBorder="1" applyAlignment="1" applyProtection="1">
      <alignment horizontal="center" vertical="center"/>
      <protection locked="0"/>
    </xf>
    <xf numFmtId="3" fontId="21" fillId="48" borderId="4" xfId="5" applyNumberFormat="1" applyFont="1" applyFill="1" applyBorder="1" applyAlignment="1" applyProtection="1">
      <alignment horizontal="left"/>
      <protection locked="0"/>
    </xf>
    <xf numFmtId="0" fontId="21" fillId="14" borderId="4" xfId="5" applyFont="1" applyFill="1" applyBorder="1" applyAlignment="1" applyProtection="1">
      <protection locked="0"/>
    </xf>
    <xf numFmtId="168" fontId="21" fillId="14" borderId="4" xfId="5" applyNumberFormat="1" applyFont="1" applyFill="1" applyBorder="1" applyAlignment="1" applyProtection="1">
      <alignment horizontal="center"/>
      <protection locked="0"/>
    </xf>
    <xf numFmtId="3" fontId="21" fillId="48" borderId="4" xfId="5" applyNumberFormat="1" applyFont="1" applyFill="1" applyBorder="1" applyAlignment="1" applyProtection="1">
      <alignment horizontal="center"/>
      <protection locked="0"/>
    </xf>
    <xf numFmtId="0" fontId="78" fillId="6" borderId="0" xfId="5" applyFont="1" applyFill="1" applyBorder="1" applyAlignment="1">
      <alignment horizontal="center" wrapText="1"/>
    </xf>
    <xf numFmtId="0" fontId="71" fillId="14" borderId="4" xfId="5" applyFont="1" applyFill="1" applyBorder="1" applyAlignment="1" applyProtection="1">
      <protection locked="0"/>
    </xf>
    <xf numFmtId="0" fontId="24" fillId="0" borderId="0" xfId="0" applyFont="1" applyFill="1" applyBorder="1" applyAlignment="1">
      <alignment horizontal="center"/>
    </xf>
    <xf numFmtId="0" fontId="21" fillId="0" borderId="0" xfId="5" applyFont="1" applyAlignment="1">
      <alignment horizontal="left" wrapText="1"/>
    </xf>
    <xf numFmtId="0" fontId="25" fillId="0" borderId="0" xfId="0" applyFont="1" applyFill="1" applyBorder="1" applyAlignment="1">
      <alignment horizontal="center"/>
    </xf>
    <xf numFmtId="0" fontId="26" fillId="0" borderId="0" xfId="0" applyFont="1" applyFill="1" applyBorder="1" applyAlignment="1">
      <alignment horizontal="left"/>
    </xf>
    <xf numFmtId="0" fontId="22" fillId="6" borderId="0" xfId="5" applyFont="1" applyFill="1" applyAlignment="1">
      <alignment horizontal="center"/>
    </xf>
    <xf numFmtId="0" fontId="22" fillId="6" borderId="0" xfId="5" applyFont="1" applyFill="1" applyBorder="1" applyAlignment="1">
      <alignment horizontal="center"/>
    </xf>
    <xf numFmtId="0" fontId="21" fillId="0" borderId="0" xfId="5" applyFont="1" applyFill="1" applyAlignment="1"/>
    <xf numFmtId="0" fontId="21" fillId="38" borderId="0" xfId="5" applyFont="1" applyFill="1" applyAlignment="1"/>
    <xf numFmtId="3" fontId="21" fillId="29" borderId="38" xfId="5" applyNumberFormat="1" applyFont="1" applyFill="1" applyBorder="1" applyAlignment="1" applyProtection="1">
      <alignment horizontal="center"/>
    </xf>
    <xf numFmtId="0" fontId="4" fillId="0" borderId="0" xfId="0" applyFont="1" applyFill="1" applyBorder="1" applyAlignment="1">
      <alignment horizontal="center"/>
    </xf>
    <xf numFmtId="3" fontId="24" fillId="9" borderId="4" xfId="3" applyFont="1" applyFill="1" applyBorder="1" applyAlignment="1" applyProtection="1">
      <alignment horizontal="center"/>
    </xf>
    <xf numFmtId="3" fontId="24" fillId="47" borderId="4" xfId="3" applyFont="1" applyFill="1" applyBorder="1" applyAlignment="1" applyProtection="1">
      <alignment horizontal="center"/>
      <protection locked="0"/>
    </xf>
    <xf numFmtId="3" fontId="24" fillId="5" borderId="4" xfId="3" applyFont="1" applyFill="1" applyBorder="1" applyAlignment="1" applyProtection="1">
      <alignment horizontal="center" vertical="center"/>
      <protection locked="0"/>
    </xf>
    <xf numFmtId="14" fontId="25" fillId="0" borderId="109" xfId="0" applyNumberFormat="1" applyFont="1" applyFill="1" applyBorder="1" applyAlignment="1" applyProtection="1">
      <alignment horizontal="left"/>
    </xf>
    <xf numFmtId="0" fontId="4" fillId="0" borderId="109" xfId="0" applyFont="1" applyFill="1" applyBorder="1" applyAlignment="1" applyProtection="1">
      <alignment horizontal="center"/>
      <protection locked="0"/>
    </xf>
    <xf numFmtId="167" fontId="24" fillId="0" borderId="0" xfId="0" applyNumberFormat="1" applyFont="1" applyFill="1" applyBorder="1" applyAlignment="1" applyProtection="1"/>
    <xf numFmtId="0" fontId="4" fillId="0" borderId="4" xfId="0" applyFont="1" applyFill="1" applyBorder="1" applyAlignment="1" applyProtection="1"/>
    <xf numFmtId="0" fontId="50" fillId="0" borderId="4" xfId="0" applyFont="1" applyFill="1" applyBorder="1" applyAlignment="1" applyProtection="1"/>
    <xf numFmtId="0" fontId="4" fillId="0" borderId="4" xfId="0" applyFont="1" applyFill="1" applyBorder="1" applyAlignment="1" applyProtection="1">
      <protection locked="0"/>
    </xf>
    <xf numFmtId="0" fontId="21" fillId="0" borderId="0" xfId="5" applyFont="1" applyAlignment="1">
      <alignment horizontal="right"/>
    </xf>
    <xf numFmtId="0" fontId="21" fillId="0" borderId="0" xfId="5" applyFont="1" applyAlignment="1">
      <alignment horizontal="right" vertical="center"/>
    </xf>
    <xf numFmtId="166" fontId="22" fillId="21" borderId="38" xfId="6" applyNumberFormat="1" applyFont="1" applyFill="1" applyBorder="1" applyAlignment="1" applyProtection="1">
      <alignment horizontal="center" vertical="center"/>
      <protection locked="0"/>
    </xf>
    <xf numFmtId="6" fontId="16" fillId="15" borderId="38" xfId="4" applyNumberFormat="1" applyFont="1" applyFill="1" applyBorder="1" applyAlignment="1" applyProtection="1">
      <alignment horizontal="center" vertical="center"/>
    </xf>
    <xf numFmtId="0" fontId="21" fillId="0" borderId="0" xfId="5" applyFont="1" applyAlignment="1">
      <alignment vertical="center"/>
    </xf>
    <xf numFmtId="14" fontId="68" fillId="0" borderId="109" xfId="0" applyNumberFormat="1" applyFont="1" applyFill="1" applyBorder="1" applyAlignment="1" applyProtection="1">
      <alignment horizontal="left"/>
    </xf>
    <xf numFmtId="0" fontId="68" fillId="0" borderId="0" xfId="0" applyFont="1" applyFill="1" applyBorder="1" applyAlignment="1" applyProtection="1">
      <alignment horizontal="center"/>
    </xf>
    <xf numFmtId="3" fontId="50" fillId="0" borderId="0" xfId="3" applyFont="1" applyFill="1" applyBorder="1" applyAlignment="1">
      <alignment horizontal="center"/>
    </xf>
    <xf numFmtId="0" fontId="68" fillId="0" borderId="0" xfId="0" applyFont="1" applyFill="1" applyBorder="1" applyAlignment="1">
      <alignment horizontal="center"/>
    </xf>
    <xf numFmtId="0" fontId="21" fillId="0" borderId="0" xfId="21"/>
    <xf numFmtId="0" fontId="79" fillId="0" borderId="0" xfId="21" applyFont="1" applyAlignment="1">
      <alignment horizontal="centerContinuous"/>
    </xf>
    <xf numFmtId="0" fontId="22" fillId="0" borderId="0" xfId="21" applyFont="1" applyAlignment="1">
      <alignment horizontal="left"/>
    </xf>
    <xf numFmtId="9" fontId="22" fillId="0" borderId="0" xfId="22" applyFont="1" applyFill="1" applyAlignment="1" applyProtection="1">
      <alignment horizontal="right"/>
    </xf>
    <xf numFmtId="0" fontId="21" fillId="0" borderId="0" xfId="21" applyFont="1" applyAlignment="1">
      <alignment horizontal="left"/>
    </xf>
    <xf numFmtId="9" fontId="21" fillId="0" borderId="0" xfId="21" applyNumberFormat="1" applyAlignment="1" applyProtection="1">
      <alignment horizontal="right"/>
      <protection hidden="1"/>
    </xf>
    <xf numFmtId="0" fontId="21" fillId="0" borderId="0" xfId="21" applyNumberFormat="1" applyFont="1" applyAlignment="1" applyProtection="1">
      <alignment horizontal="right"/>
      <protection hidden="1"/>
    </xf>
    <xf numFmtId="166" fontId="22" fillId="0" borderId="0" xfId="22" applyNumberFormat="1" applyFont="1" applyFill="1" applyProtection="1"/>
    <xf numFmtId="0" fontId="22" fillId="0" borderId="0" xfId="21" applyFont="1"/>
    <xf numFmtId="166" fontId="22" fillId="0" borderId="0" xfId="22" applyNumberFormat="1" applyFont="1"/>
    <xf numFmtId="0" fontId="22" fillId="0" borderId="0" xfId="21" applyFont="1" applyAlignment="1">
      <alignment horizontal="center"/>
    </xf>
    <xf numFmtId="0" fontId="22" fillId="0" borderId="0" xfId="21" applyFont="1" applyFill="1" applyAlignment="1">
      <alignment horizontal="center"/>
    </xf>
    <xf numFmtId="0" fontId="22" fillId="0" borderId="0" xfId="21" applyFont="1" applyAlignment="1">
      <alignment horizontal="centerContinuous"/>
    </xf>
    <xf numFmtId="0" fontId="79" fillId="0" borderId="0" xfId="21" applyFont="1" applyAlignment="1">
      <alignment horizontal="left"/>
    </xf>
    <xf numFmtId="0" fontId="21" fillId="0" borderId="0" xfId="21" applyAlignment="1">
      <alignment horizontal="centerContinuous"/>
    </xf>
    <xf numFmtId="0" fontId="21" fillId="49" borderId="18" xfId="21" applyFill="1" applyBorder="1"/>
    <xf numFmtId="0" fontId="21" fillId="49" borderId="19" xfId="21" applyFont="1" applyFill="1" applyBorder="1"/>
    <xf numFmtId="0" fontId="21" fillId="49" borderId="19" xfId="21" applyFill="1" applyBorder="1"/>
    <xf numFmtId="0" fontId="21" fillId="0" borderId="86" xfId="21" applyFill="1" applyBorder="1"/>
    <xf numFmtId="0" fontId="21" fillId="0" borderId="83" xfId="21" applyFont="1" applyFill="1" applyBorder="1"/>
    <xf numFmtId="176" fontId="0" fillId="0" borderId="83" xfId="23" applyNumberFormat="1" applyFont="1" applyFill="1" applyBorder="1"/>
    <xf numFmtId="0" fontId="21" fillId="0" borderId="0" xfId="21" applyFill="1"/>
    <xf numFmtId="0" fontId="21" fillId="0" borderId="54" xfId="21" applyBorder="1"/>
    <xf numFmtId="0" fontId="42" fillId="0" borderId="0" xfId="21" applyFont="1" applyFill="1" applyBorder="1"/>
    <xf numFmtId="0" fontId="21" fillId="0" borderId="0" xfId="21" applyFont="1" applyFill="1" applyBorder="1" applyProtection="1">
      <protection locked="0"/>
    </xf>
    <xf numFmtId="0" fontId="21" fillId="0" borderId="0" xfId="21" applyFont="1" applyBorder="1"/>
    <xf numFmtId="0" fontId="21" fillId="0" borderId="0" xfId="21" applyBorder="1"/>
    <xf numFmtId="176" fontId="0" fillId="0" borderId="0" xfId="23" applyNumberFormat="1" applyFont="1" applyBorder="1"/>
    <xf numFmtId="0" fontId="21" fillId="0" borderId="0" xfId="21" applyFont="1"/>
    <xf numFmtId="0" fontId="72" fillId="0" borderId="0" xfId="21" applyFont="1"/>
    <xf numFmtId="0" fontId="79" fillId="0" borderId="0" xfId="21" applyFont="1"/>
    <xf numFmtId="177" fontId="79" fillId="0" borderId="0" xfId="12" applyNumberFormat="1" applyFont="1"/>
    <xf numFmtId="177" fontId="72" fillId="0" borderId="0" xfId="12" applyNumberFormat="1" applyFont="1" applyAlignment="1">
      <alignment horizontal="left"/>
    </xf>
    <xf numFmtId="0" fontId="79" fillId="0" borderId="53" xfId="21" applyFont="1" applyBorder="1"/>
    <xf numFmtId="0" fontId="79" fillId="0" borderId="54" xfId="21" applyFont="1" applyBorder="1"/>
    <xf numFmtId="177" fontId="79" fillId="0" borderId="54" xfId="12" applyNumberFormat="1" applyFont="1" applyBorder="1"/>
    <xf numFmtId="0" fontId="21" fillId="0" borderId="83" xfId="21" applyBorder="1" applyAlignment="1">
      <alignment horizontal="center" wrapText="1"/>
    </xf>
    <xf numFmtId="6" fontId="21" fillId="0" borderId="0" xfId="21" applyNumberFormat="1"/>
    <xf numFmtId="6" fontId="0" fillId="0" borderId="0" xfId="23" applyNumberFormat="1" applyFont="1"/>
    <xf numFmtId="6" fontId="0" fillId="0" borderId="0" xfId="12" applyNumberFormat="1" applyFont="1" applyFill="1" applyProtection="1">
      <protection locked="0"/>
    </xf>
    <xf numFmtId="6" fontId="0" fillId="0" borderId="0" xfId="12" applyNumberFormat="1" applyFont="1" applyFill="1"/>
    <xf numFmtId="166" fontId="21" fillId="0" borderId="0" xfId="21" applyNumberFormat="1"/>
    <xf numFmtId="0" fontId="79" fillId="49" borderId="53" xfId="21" applyFont="1" applyFill="1" applyBorder="1"/>
    <xf numFmtId="0" fontId="79" fillId="49" borderId="54" xfId="21" applyFont="1" applyFill="1" applyBorder="1"/>
    <xf numFmtId="6" fontId="79" fillId="49" borderId="54" xfId="21" applyNumberFormat="1" applyFont="1" applyFill="1" applyBorder="1"/>
    <xf numFmtId="6" fontId="79" fillId="49" borderId="54" xfId="12" applyNumberFormat="1" applyFont="1" applyFill="1" applyBorder="1"/>
    <xf numFmtId="0" fontId="21" fillId="5" borderId="0" xfId="21" applyFont="1" applyFill="1" applyAlignment="1">
      <alignment horizontal="left"/>
    </xf>
    <xf numFmtId="0" fontId="79" fillId="9" borderId="0" xfId="21" applyFont="1" applyFill="1" applyAlignment="1" applyProtection="1">
      <alignment horizontal="centerContinuous"/>
      <protection locked="0"/>
    </xf>
    <xf numFmtId="0" fontId="79" fillId="9" borderId="0" xfId="21" applyFont="1" applyFill="1" applyAlignment="1">
      <alignment horizontal="centerContinuous"/>
    </xf>
    <xf numFmtId="0" fontId="21" fillId="5" borderId="19" xfId="21" applyFont="1" applyFill="1" applyBorder="1" applyProtection="1">
      <protection locked="0"/>
    </xf>
    <xf numFmtId="0" fontId="21" fillId="5" borderId="83" xfId="21" applyFont="1" applyFill="1" applyBorder="1" applyProtection="1">
      <protection locked="0"/>
    </xf>
    <xf numFmtId="176" fontId="0" fillId="5" borderId="19" xfId="23" applyNumberFormat="1" applyFont="1" applyFill="1" applyBorder="1" applyProtection="1">
      <protection locked="0"/>
    </xf>
    <xf numFmtId="6" fontId="0" fillId="5" borderId="0" xfId="12" applyNumberFormat="1" applyFont="1" applyFill="1" applyProtection="1">
      <protection locked="0"/>
    </xf>
    <xf numFmtId="0" fontId="22" fillId="5" borderId="0" xfId="21" applyFont="1" applyFill="1" applyProtection="1">
      <protection locked="0"/>
    </xf>
    <xf numFmtId="0" fontId="24" fillId="0" borderId="0" xfId="0" applyFont="1" applyFill="1" applyBorder="1" applyAlignment="1">
      <alignment horizontal="center"/>
    </xf>
    <xf numFmtId="0" fontId="22" fillId="6" borderId="0" xfId="5" applyFont="1" applyFill="1" applyAlignment="1">
      <alignment horizontal="center"/>
    </xf>
    <xf numFmtId="0" fontId="22" fillId="6" borderId="0" xfId="5" applyFont="1" applyFill="1" applyBorder="1" applyAlignment="1">
      <alignment horizontal="center"/>
    </xf>
    <xf numFmtId="0" fontId="25" fillId="0" borderId="0" xfId="0" applyFont="1" applyFill="1" applyBorder="1" applyAlignment="1">
      <alignment horizontal="center"/>
    </xf>
    <xf numFmtId="0" fontId="26" fillId="0" borderId="0" xfId="0" applyFont="1" applyFill="1" applyBorder="1" applyAlignment="1">
      <alignment horizontal="left"/>
    </xf>
    <xf numFmtId="0" fontId="22" fillId="39" borderId="38" xfId="17" applyFont="1" applyFill="1" applyBorder="1" applyAlignment="1" applyProtection="1">
      <alignment horizontal="center" vertical="center" wrapText="1"/>
      <protection locked="0"/>
    </xf>
    <xf numFmtId="0" fontId="3" fillId="0" borderId="0" xfId="0" applyFont="1" applyFill="1"/>
    <xf numFmtId="0" fontId="3" fillId="50" borderId="0" xfId="0" applyFont="1" applyFill="1"/>
    <xf numFmtId="0" fontId="18" fillId="50" borderId="0" xfId="0" applyFont="1" applyFill="1"/>
    <xf numFmtId="0" fontId="25" fillId="0" borderId="0" xfId="0" applyNumberFormat="1" applyFont="1" applyFill="1" applyBorder="1" applyAlignment="1">
      <alignment horizontal="center"/>
    </xf>
    <xf numFmtId="14" fontId="24" fillId="0" borderId="0" xfId="0" applyNumberFormat="1" applyFont="1" applyFill="1" applyBorder="1" applyAlignment="1">
      <alignment horizontal="center"/>
    </xf>
    <xf numFmtId="49" fontId="15" fillId="0" borderId="0" xfId="0" applyNumberFormat="1" applyFont="1" applyFill="1" applyBorder="1" applyAlignment="1">
      <alignment horizontal="center"/>
    </xf>
    <xf numFmtId="0" fontId="24" fillId="0" borderId="0" xfId="0" applyNumberFormat="1" applyFont="1" applyFill="1" applyBorder="1" applyAlignment="1">
      <alignment horizontal="center"/>
    </xf>
    <xf numFmtId="0" fontId="51" fillId="0" borderId="76" xfId="5" applyFont="1" applyBorder="1" applyAlignment="1"/>
    <xf numFmtId="0" fontId="51" fillId="0" borderId="0" xfId="5" applyFont="1" applyAlignment="1"/>
    <xf numFmtId="3" fontId="37" fillId="0" borderId="0" xfId="5" applyNumberFormat="1" applyFill="1" applyAlignment="1"/>
    <xf numFmtId="0" fontId="21" fillId="6" borderId="0" xfId="5" applyFont="1" applyFill="1" applyAlignment="1">
      <alignment horizontal="left" vertical="center"/>
    </xf>
    <xf numFmtId="0" fontId="22" fillId="0" borderId="0" xfId="5" applyFont="1" applyFill="1" applyBorder="1" applyAlignment="1"/>
    <xf numFmtId="0" fontId="22" fillId="0" borderId="0" xfId="5" applyFont="1" applyFill="1" applyBorder="1" applyAlignment="1" applyProtection="1">
      <protection locked="0"/>
    </xf>
    <xf numFmtId="0" fontId="51" fillId="0" borderId="0" xfId="5" applyFont="1" applyFill="1" applyBorder="1" applyAlignment="1"/>
    <xf numFmtId="0" fontId="21" fillId="15" borderId="42" xfId="5" applyFont="1" applyFill="1" applyBorder="1" applyAlignment="1">
      <alignment horizontal="left" vertical="center"/>
    </xf>
    <xf numFmtId="9" fontId="22" fillId="15" borderId="42" xfId="8" applyNumberFormat="1" applyFont="1" applyFill="1" applyBorder="1" applyAlignment="1">
      <alignment horizontal="left" vertical="center"/>
    </xf>
    <xf numFmtId="167" fontId="37" fillId="15" borderId="42" xfId="5" applyNumberFormat="1" applyFill="1" applyBorder="1" applyAlignment="1">
      <alignment horizontal="center" vertical="center"/>
    </xf>
    <xf numFmtId="0" fontId="21" fillId="0" borderId="0" xfId="5" applyFont="1" applyFill="1" applyBorder="1" applyAlignment="1">
      <alignment horizontal="left" vertical="center" wrapText="1"/>
    </xf>
    <xf numFmtId="0" fontId="21" fillId="0" borderId="0" xfId="5" applyFont="1" applyFill="1" applyBorder="1" applyAlignment="1">
      <alignment horizontal="left" vertical="center"/>
    </xf>
    <xf numFmtId="9" fontId="22" fillId="0" borderId="0" xfId="8" applyNumberFormat="1" applyFont="1" applyFill="1" applyBorder="1" applyAlignment="1">
      <alignment horizontal="left" vertical="center"/>
    </xf>
    <xf numFmtId="167" fontId="37" fillId="0" borderId="0" xfId="5" applyNumberFormat="1" applyFill="1" applyBorder="1" applyAlignment="1">
      <alignment horizontal="center" vertical="center"/>
    </xf>
    <xf numFmtId="0" fontId="21" fillId="41" borderId="0" xfId="5" applyFont="1" applyFill="1" applyAlignment="1">
      <alignment vertical="center" wrapText="1"/>
    </xf>
    <xf numFmtId="0" fontId="37" fillId="4" borderId="113" xfId="5" applyFill="1" applyBorder="1" applyAlignment="1"/>
    <xf numFmtId="6" fontId="21" fillId="0" borderId="0" xfId="3" applyNumberFormat="1" applyFont="1" applyFill="1" applyBorder="1" applyAlignment="1" applyProtection="1">
      <alignment horizontal="right"/>
    </xf>
    <xf numFmtId="6" fontId="21" fillId="4" borderId="38" xfId="3" applyNumberFormat="1" applyFont="1" applyFill="1" applyBorder="1" applyAlignment="1" applyProtection="1">
      <alignment horizontal="center"/>
    </xf>
    <xf numFmtId="6" fontId="21" fillId="4" borderId="38" xfId="3" applyNumberFormat="1" applyFont="1" applyFill="1" applyBorder="1" applyAlignment="1" applyProtection="1">
      <alignment horizontal="right"/>
    </xf>
    <xf numFmtId="0" fontId="21" fillId="0" borderId="0" xfId="17" applyFont="1" applyAlignment="1"/>
    <xf numFmtId="6" fontId="21" fillId="4" borderId="38" xfId="3" applyNumberFormat="1" applyFont="1" applyFill="1" applyBorder="1" applyAlignment="1" applyProtection="1">
      <alignment horizontal="right"/>
    </xf>
    <xf numFmtId="6" fontId="46" fillId="15" borderId="38" xfId="3" applyNumberFormat="1" applyFont="1" applyFill="1" applyBorder="1" applyAlignment="1">
      <alignment horizontal="right"/>
    </xf>
    <xf numFmtId="0" fontId="40" fillId="0" borderId="0" xfId="0" applyFont="1" applyAlignment="1">
      <alignment horizontal="left" wrapText="1"/>
    </xf>
    <xf numFmtId="0" fontId="22" fillId="0" borderId="0" xfId="17" applyFont="1" applyFill="1" applyAlignment="1"/>
    <xf numFmtId="14" fontId="21" fillId="9" borderId="0" xfId="17" applyNumberFormat="1" applyFont="1" applyFill="1" applyAlignment="1">
      <alignment horizontal="center"/>
    </xf>
    <xf numFmtId="5" fontId="16" fillId="51" borderId="38" xfId="3" applyNumberFormat="1" applyFont="1" applyFill="1" applyBorder="1" applyAlignment="1" applyProtection="1">
      <alignment horizontal="center" vertical="center"/>
    </xf>
    <xf numFmtId="175" fontId="16" fillId="37" borderId="38" xfId="3" applyNumberFormat="1" applyFont="1" applyFill="1" applyBorder="1" applyAlignment="1" applyProtection="1">
      <alignment horizontal="center"/>
    </xf>
    <xf numFmtId="173" fontId="16" fillId="51" borderId="38" xfId="0" applyNumberFormat="1" applyFont="1" applyFill="1" applyBorder="1" applyAlignment="1" applyProtection="1">
      <alignment horizontal="center"/>
    </xf>
    <xf numFmtId="10" fontId="16" fillId="51" borderId="38" xfId="3" applyNumberFormat="1" applyFont="1" applyFill="1" applyBorder="1" applyAlignment="1" applyProtection="1">
      <alignment horizontal="center"/>
    </xf>
    <xf numFmtId="9" fontId="25" fillId="0" borderId="38" xfId="3" applyNumberFormat="1" applyFont="1" applyFill="1" applyBorder="1" applyAlignment="1" applyProtection="1">
      <alignment horizontal="center"/>
      <protection locked="0"/>
    </xf>
    <xf numFmtId="173" fontId="16" fillId="51" borderId="38" xfId="3" applyNumberFormat="1" applyFont="1" applyFill="1" applyBorder="1" applyAlignment="1" applyProtection="1">
      <alignment horizontal="center" vertical="center"/>
    </xf>
    <xf numFmtId="175" fontId="16" fillId="51" borderId="38" xfId="3" applyNumberFormat="1" applyFont="1" applyFill="1" applyBorder="1" applyAlignment="1" applyProtection="1">
      <alignment horizontal="center"/>
    </xf>
    <xf numFmtId="10" fontId="16" fillId="51" borderId="38" xfId="3" applyNumberFormat="1" applyFont="1" applyFill="1" applyBorder="1" applyAlignment="1" applyProtection="1">
      <alignment horizontal="center" vertical="center"/>
    </xf>
    <xf numFmtId="9" fontId="25" fillId="0" borderId="38" xfId="3" applyNumberFormat="1" applyFont="1" applyFill="1" applyBorder="1" applyAlignment="1" applyProtection="1">
      <alignment horizontal="center"/>
    </xf>
    <xf numFmtId="0" fontId="50" fillId="0" borderId="0" xfId="0" applyFont="1" applyAlignment="1">
      <alignment horizontal="center"/>
    </xf>
    <xf numFmtId="0" fontId="50" fillId="0" borderId="0" xfId="0" applyFont="1" applyAlignment="1"/>
    <xf numFmtId="0" fontId="25" fillId="0" borderId="38" xfId="0" applyFont="1" applyBorder="1" applyAlignment="1">
      <alignment horizontal="center"/>
    </xf>
    <xf numFmtId="0" fontId="21" fillId="5" borderId="31" xfId="0" applyFont="1" applyFill="1" applyBorder="1" applyAlignment="1" applyProtection="1">
      <alignment horizontal="center" wrapText="1"/>
      <protection locked="0"/>
    </xf>
    <xf numFmtId="7" fontId="16" fillId="31" borderId="38" xfId="3" applyNumberFormat="1" applyFont="1" applyFill="1" applyBorder="1" applyAlignment="1" applyProtection="1">
      <alignment horizontal="center" vertical="center"/>
    </xf>
    <xf numFmtId="3" fontId="50" fillId="34" borderId="4" xfId="3" applyFont="1" applyFill="1" applyBorder="1" applyAlignment="1" applyProtection="1">
      <alignment horizontal="center"/>
    </xf>
    <xf numFmtId="3" fontId="50" fillId="34" borderId="4" xfId="3" applyFont="1" applyFill="1" applyBorder="1" applyAlignment="1" applyProtection="1">
      <alignment horizontal="center"/>
    </xf>
    <xf numFmtId="172" fontId="50" fillId="34" borderId="38" xfId="3" applyNumberFormat="1" applyFont="1" applyFill="1" applyBorder="1" applyAlignment="1" applyProtection="1">
      <alignment horizontal="center"/>
    </xf>
    <xf numFmtId="0" fontId="50" fillId="34" borderId="38" xfId="3" applyNumberFormat="1" applyFont="1" applyFill="1" applyBorder="1" applyAlignment="1" applyProtection="1">
      <alignment horizontal="center"/>
    </xf>
    <xf numFmtId="5" fontId="50" fillId="34" borderId="38" xfId="0" applyNumberFormat="1" applyFont="1" applyFill="1" applyBorder="1" applyAlignment="1">
      <alignment horizontal="center"/>
    </xf>
    <xf numFmtId="39" fontId="50" fillId="34" borderId="38" xfId="0" applyNumberFormat="1" applyFont="1" applyFill="1" applyBorder="1" applyAlignment="1">
      <alignment horizontal="center"/>
    </xf>
    <xf numFmtId="0" fontId="82" fillId="0" borderId="0" xfId="0" applyFont="1" applyAlignment="1">
      <alignment horizontal="justify" vertical="center"/>
    </xf>
    <xf numFmtId="0" fontId="1" fillId="0" borderId="0" xfId="0" applyFont="1" applyAlignment="1">
      <alignment horizontal="justify" vertical="center"/>
    </xf>
    <xf numFmtId="0" fontId="1" fillId="0" borderId="0" xfId="0" applyFont="1" applyAlignment="1">
      <alignment horizontal="left" vertical="center"/>
    </xf>
    <xf numFmtId="0" fontId="0" fillId="9" borderId="0" xfId="0" applyFill="1"/>
    <xf numFmtId="0" fontId="0" fillId="0" borderId="0" xfId="0" quotePrefix="1"/>
    <xf numFmtId="0" fontId="0" fillId="0" borderId="0" xfId="0" applyAlignment="1"/>
    <xf numFmtId="0" fontId="1" fillId="0" borderId="0" xfId="0" applyFont="1" applyAlignment="1"/>
    <xf numFmtId="0" fontId="25" fillId="0" borderId="117"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9" fontId="1" fillId="0" borderId="45" xfId="0" applyNumberFormat="1" applyFont="1" applyBorder="1" applyAlignment="1">
      <alignment horizontal="center" vertical="center"/>
    </xf>
    <xf numFmtId="0" fontId="1" fillId="0" borderId="45" xfId="0" applyFont="1" applyBorder="1" applyAlignment="1">
      <alignment horizontal="justify" vertical="center"/>
    </xf>
    <xf numFmtId="0" fontId="1" fillId="0" borderId="120" xfId="0" applyFont="1" applyBorder="1" applyAlignment="1">
      <alignment horizontal="justify" vertical="center"/>
    </xf>
    <xf numFmtId="167" fontId="0" fillId="9" borderId="0" xfId="0" applyNumberFormat="1" applyFill="1"/>
    <xf numFmtId="0" fontId="83" fillId="0" borderId="0" xfId="0" applyFont="1"/>
    <xf numFmtId="167" fontId="84" fillId="9" borderId="0" xfId="0" applyNumberFormat="1" applyFont="1" applyFill="1"/>
    <xf numFmtId="0" fontId="85" fillId="0" borderId="0" xfId="0" applyFont="1"/>
    <xf numFmtId="0" fontId="84" fillId="0" borderId="83" xfId="0" applyFont="1" applyFill="1" applyBorder="1"/>
    <xf numFmtId="167" fontId="84" fillId="9" borderId="83" xfId="0" applyNumberFormat="1" applyFont="1" applyFill="1" applyBorder="1"/>
    <xf numFmtId="167" fontId="0" fillId="5" borderId="0" xfId="0" applyNumberFormat="1" applyFill="1" applyProtection="1">
      <protection locked="0"/>
    </xf>
    <xf numFmtId="0" fontId="0" fillId="5" borderId="0" xfId="0" applyFill="1" applyProtection="1">
      <protection locked="0"/>
    </xf>
    <xf numFmtId="0" fontId="84" fillId="9" borderId="0" xfId="0" applyFont="1" applyFill="1" applyAlignment="1">
      <alignment horizontal="right"/>
    </xf>
    <xf numFmtId="10" fontId="0" fillId="9" borderId="0" xfId="0" applyNumberFormat="1" applyFill="1"/>
    <xf numFmtId="10" fontId="0" fillId="9" borderId="0" xfId="0" applyNumberFormat="1" applyFill="1" applyAlignment="1">
      <alignment horizontal="right"/>
    </xf>
    <xf numFmtId="0" fontId="24" fillId="0" borderId="0" xfId="0" applyFont="1" applyBorder="1" applyAlignment="1">
      <alignment horizontal="left" wrapText="1"/>
    </xf>
    <xf numFmtId="0" fontId="1" fillId="0" borderId="122" xfId="0" applyFont="1" applyFill="1" applyBorder="1" applyAlignment="1">
      <alignment vertical="top"/>
    </xf>
    <xf numFmtId="0" fontId="1" fillId="0" borderId="44" xfId="0" applyFont="1" applyFill="1" applyBorder="1" applyAlignment="1">
      <alignment vertical="top"/>
    </xf>
    <xf numFmtId="0" fontId="1" fillId="0" borderId="123" xfId="0" applyFont="1" applyFill="1" applyBorder="1" applyAlignment="1">
      <alignment vertical="top"/>
    </xf>
    <xf numFmtId="0" fontId="25" fillId="0" borderId="123" xfId="0" applyFont="1" applyFill="1" applyBorder="1" applyAlignment="1">
      <alignment vertical="top"/>
    </xf>
    <xf numFmtId="167" fontId="5" fillId="0" borderId="45" xfId="0" applyNumberFormat="1" applyFont="1" applyFill="1" applyBorder="1" applyAlignment="1">
      <alignment vertical="top"/>
    </xf>
    <xf numFmtId="0" fontId="0" fillId="0" borderId="44" xfId="0" applyBorder="1"/>
    <xf numFmtId="0" fontId="0" fillId="0" borderId="45" xfId="0" applyBorder="1"/>
    <xf numFmtId="0" fontId="0" fillId="0" borderId="123" xfId="0" applyBorder="1"/>
    <xf numFmtId="0" fontId="0" fillId="0" borderId="120" xfId="0" applyBorder="1"/>
    <xf numFmtId="167" fontId="25" fillId="0" borderId="120" xfId="0" applyNumberFormat="1" applyFont="1" applyFill="1" applyBorder="1" applyAlignment="1">
      <alignment horizontal="center" vertical="top"/>
    </xf>
    <xf numFmtId="0" fontId="1" fillId="39" borderId="51" xfId="0" applyFont="1" applyFill="1" applyBorder="1" applyAlignment="1" applyProtection="1">
      <alignment horizontal="center" vertical="top"/>
      <protection locked="0"/>
    </xf>
    <xf numFmtId="0" fontId="1" fillId="39" borderId="0" xfId="0" applyFont="1" applyFill="1" applyBorder="1" applyAlignment="1" applyProtection="1">
      <alignment horizontal="center" vertical="top"/>
      <protection locked="0"/>
    </xf>
    <xf numFmtId="167" fontId="1" fillId="39" borderId="0" xfId="0" applyNumberFormat="1" applyFont="1" applyFill="1" applyBorder="1" applyAlignment="1" applyProtection="1">
      <alignment horizontal="center" vertical="top"/>
      <protection locked="0"/>
    </xf>
    <xf numFmtId="167" fontId="1" fillId="39" borderId="3" xfId="0" applyNumberFormat="1" applyFont="1" applyFill="1" applyBorder="1" applyAlignment="1" applyProtection="1">
      <alignment horizontal="center" vertical="top"/>
      <protection locked="0"/>
    </xf>
    <xf numFmtId="0" fontId="53" fillId="0" borderId="0" xfId="0" applyFont="1" applyAlignment="1">
      <alignment horizontal="left" wrapText="1"/>
    </xf>
    <xf numFmtId="0" fontId="0" fillId="0" borderId="0" xfId="0" applyProtection="1">
      <protection locked="0"/>
    </xf>
    <xf numFmtId="0" fontId="1" fillId="0" borderId="0" xfId="0" applyFont="1" applyFill="1" applyBorder="1" applyAlignment="1" applyProtection="1"/>
    <xf numFmtId="0" fontId="1" fillId="5" borderId="4" xfId="0" applyFont="1" applyFill="1" applyBorder="1" applyAlignment="1" applyProtection="1"/>
    <xf numFmtId="0" fontId="1" fillId="0" borderId="4" xfId="0" applyFont="1" applyFill="1" applyBorder="1" applyAlignment="1" applyProtection="1"/>
    <xf numFmtId="0" fontId="21" fillId="7" borderId="0" xfId="0" applyFont="1" applyFill="1" applyBorder="1" applyAlignment="1" applyProtection="1">
      <alignment horizontal="left" indent="2"/>
    </xf>
    <xf numFmtId="0" fontId="1" fillId="0" borderId="0" xfId="0" applyFont="1" applyFill="1" applyBorder="1" applyAlignment="1" applyProtection="1">
      <alignment horizontal="left"/>
    </xf>
    <xf numFmtId="0" fontId="1" fillId="14" borderId="4" xfId="0" applyFont="1" applyFill="1" applyBorder="1" applyAlignment="1" applyProtection="1"/>
    <xf numFmtId="0" fontId="1" fillId="0" borderId="0" xfId="0" applyFont="1" applyFill="1" applyBorder="1" applyAlignment="1" applyProtection="1">
      <alignment vertical="top"/>
    </xf>
    <xf numFmtId="0" fontId="32" fillId="6" borderId="0" xfId="0" applyFont="1" applyFill="1" applyBorder="1" applyAlignment="1" applyProtection="1"/>
    <xf numFmtId="0" fontId="22" fillId="0" borderId="0" xfId="0" applyFont="1" applyFill="1" applyBorder="1" applyAlignment="1" applyProtection="1">
      <alignment horizontal="right"/>
    </xf>
    <xf numFmtId="0" fontId="1" fillId="0" borderId="4" xfId="0" applyFont="1" applyFill="1" applyBorder="1" applyAlignment="1" applyProtection="1">
      <alignment vertical="top"/>
    </xf>
    <xf numFmtId="0" fontId="0" fillId="0" borderId="0" xfId="0" applyFill="1" applyProtection="1">
      <protection locked="0"/>
    </xf>
    <xf numFmtId="0" fontId="84" fillId="53" borderId="0" xfId="0" applyFont="1" applyFill="1" applyProtection="1">
      <protection locked="0"/>
    </xf>
    <xf numFmtId="0" fontId="0" fillId="5" borderId="0" xfId="0" applyFill="1" applyAlignment="1" applyProtection="1">
      <alignment horizontal="center"/>
      <protection locked="0"/>
    </xf>
    <xf numFmtId="0" fontId="0" fillId="53" borderId="0" xfId="0" applyFill="1" applyAlignment="1" applyProtection="1">
      <alignment horizontal="center"/>
      <protection locked="0"/>
    </xf>
    <xf numFmtId="0" fontId="0" fillId="54" borderId="0" xfId="0" applyFill="1" applyProtection="1"/>
    <xf numFmtId="0" fontId="86" fillId="0" borderId="0" xfId="0" applyFont="1" applyProtection="1">
      <protection locked="0"/>
    </xf>
    <xf numFmtId="0" fontId="84" fillId="0" borderId="0" xfId="0" applyFont="1" applyProtection="1">
      <protection locked="0"/>
    </xf>
    <xf numFmtId="0" fontId="87" fillId="0" borderId="0" xfId="0" applyFont="1" applyAlignment="1" applyProtection="1">
      <alignment horizontal="left" vertical="center" indent="5"/>
      <protection locked="0"/>
    </xf>
    <xf numFmtId="0" fontId="87" fillId="0" borderId="0" xfId="0" applyFont="1" applyAlignment="1" applyProtection="1">
      <alignment horizontal="left" vertical="center" indent="8"/>
      <protection locked="0"/>
    </xf>
    <xf numFmtId="0" fontId="84" fillId="0" borderId="0" xfId="0" applyFont="1"/>
    <xf numFmtId="49" fontId="1" fillId="5" borderId="26" xfId="0" applyNumberFormat="1" applyFont="1" applyFill="1" applyBorder="1" applyAlignment="1" applyProtection="1">
      <alignment horizontal="left" indent="2"/>
      <protection locked="0"/>
    </xf>
    <xf numFmtId="0" fontId="1" fillId="14" borderId="4" xfId="0" applyFont="1" applyFill="1" applyBorder="1" applyAlignment="1" applyProtection="1">
      <protection locked="0"/>
    </xf>
    <xf numFmtId="0" fontId="1" fillId="5" borderId="4" xfId="0" applyFont="1" applyFill="1" applyBorder="1" applyAlignment="1" applyProtection="1">
      <protection locked="0"/>
    </xf>
    <xf numFmtId="172" fontId="50" fillId="34" borderId="38" xfId="3" applyNumberFormat="1" applyFont="1" applyFill="1" applyBorder="1" applyAlignment="1" applyProtection="1">
      <alignment horizontal="center"/>
    </xf>
    <xf numFmtId="0" fontId="5" fillId="4" borderId="0" xfId="0" applyFont="1" applyFill="1" applyBorder="1" applyAlignment="1" applyProtection="1">
      <alignment horizontal="center" vertical="top"/>
      <protection locked="0"/>
    </xf>
    <xf numFmtId="0" fontId="25" fillId="0" borderId="124" xfId="0" applyFont="1" applyFill="1" applyBorder="1" applyAlignment="1">
      <alignment vertical="top"/>
    </xf>
    <xf numFmtId="167" fontId="25" fillId="0" borderId="125" xfId="0" applyNumberFormat="1" applyFont="1" applyFill="1" applyBorder="1" applyAlignment="1">
      <alignment vertical="top"/>
    </xf>
    <xf numFmtId="167" fontId="0" fillId="0" borderId="0" xfId="0" applyNumberFormat="1" applyProtection="1"/>
    <xf numFmtId="167" fontId="0" fillId="0" borderId="0" xfId="0" applyNumberFormat="1" applyProtection="1">
      <protection locked="0"/>
    </xf>
    <xf numFmtId="0" fontId="21" fillId="0" borderId="0" xfId="17" applyFont="1" applyAlignment="1">
      <alignment horizontal="center" vertical="center" wrapText="1"/>
    </xf>
    <xf numFmtId="0" fontId="27" fillId="0" borderId="51" xfId="17" applyFont="1" applyBorder="1" applyAlignment="1"/>
    <xf numFmtId="1" fontId="10" fillId="5" borderId="50" xfId="0" applyNumberFormat="1" applyFont="1" applyFill="1" applyBorder="1" applyAlignment="1" applyProtection="1">
      <alignment horizontal="center"/>
      <protection locked="0"/>
    </xf>
    <xf numFmtId="0" fontId="90" fillId="0" borderId="0" xfId="0" applyFont="1" applyAlignment="1">
      <alignment vertical="center"/>
    </xf>
    <xf numFmtId="0" fontId="91" fillId="0" borderId="0" xfId="0" applyFont="1" applyAlignment="1">
      <alignment horizontal="left"/>
    </xf>
    <xf numFmtId="0" fontId="92" fillId="0" borderId="0" xfId="0" applyFont="1"/>
    <xf numFmtId="0" fontId="0" fillId="0" borderId="3" xfId="0" applyBorder="1"/>
    <xf numFmtId="178" fontId="0" fillId="0" borderId="0" xfId="0" applyNumberFormat="1"/>
    <xf numFmtId="6" fontId="0" fillId="0" borderId="0" xfId="0" applyNumberFormat="1"/>
    <xf numFmtId="0" fontId="18" fillId="5" borderId="0" xfId="0" applyFont="1" applyFill="1" applyProtection="1">
      <protection locked="0"/>
    </xf>
    <xf numFmtId="0" fontId="21" fillId="0" borderId="0" xfId="24" applyFont="1" applyAlignment="1">
      <alignment horizontal="left"/>
    </xf>
    <xf numFmtId="0" fontId="41" fillId="0" borderId="2" xfId="7" applyFill="1" applyBorder="1" applyAlignment="1" applyProtection="1"/>
    <xf numFmtId="0" fontId="41" fillId="0" borderId="0" xfId="7" applyAlignment="1" applyProtection="1"/>
    <xf numFmtId="0" fontId="21" fillId="16" borderId="0" xfId="24" applyFill="1" applyAlignment="1"/>
    <xf numFmtId="0" fontId="21" fillId="16" borderId="0" xfId="24" applyFill="1" applyAlignment="1">
      <alignment horizontal="right"/>
    </xf>
    <xf numFmtId="0" fontId="21" fillId="16" borderId="43" xfId="24" applyFill="1" applyBorder="1" applyAlignment="1">
      <alignment horizontal="right"/>
    </xf>
    <xf numFmtId="0" fontId="21" fillId="16" borderId="44" xfId="24" applyFill="1" applyBorder="1" applyAlignment="1">
      <alignment horizontal="right"/>
    </xf>
    <xf numFmtId="0" fontId="22" fillId="0" borderId="43" xfId="24" applyFont="1" applyBorder="1" applyAlignment="1"/>
    <xf numFmtId="0" fontId="22" fillId="0" borderId="44" xfId="24" applyFont="1" applyBorder="1" applyAlignment="1"/>
    <xf numFmtId="5" fontId="22" fillId="17" borderId="45" xfId="8" applyNumberFormat="1" applyFont="1" applyFill="1" applyBorder="1" applyAlignment="1">
      <alignment horizontal="right"/>
    </xf>
    <xf numFmtId="0" fontId="22" fillId="0" borderId="0" xfId="24" applyFont="1" applyAlignment="1"/>
    <xf numFmtId="0" fontId="21" fillId="0" borderId="0" xfId="24" applyFont="1" applyFill="1" applyAlignment="1">
      <alignment horizontal="left" indent="3"/>
    </xf>
    <xf numFmtId="0" fontId="22" fillId="0" borderId="0" xfId="24" applyFont="1" applyFill="1" applyAlignment="1"/>
    <xf numFmtId="0" fontId="21" fillId="0" borderId="0" xfId="24" applyFill="1" applyAlignment="1"/>
    <xf numFmtId="0" fontId="21" fillId="0" borderId="0" xfId="24" applyFill="1" applyAlignment="1">
      <alignment horizontal="left" indent="3"/>
    </xf>
    <xf numFmtId="0" fontId="21" fillId="0" borderId="2" xfId="24" applyFill="1" applyBorder="1" applyAlignment="1"/>
    <xf numFmtId="0" fontId="21" fillId="0" borderId="2" xfId="24" applyFill="1" applyBorder="1" applyAlignment="1">
      <alignment horizontal="right"/>
    </xf>
    <xf numFmtId="0" fontId="21" fillId="0" borderId="0" xfId="24" applyAlignment="1"/>
    <xf numFmtId="0" fontId="0" fillId="0" borderId="0" xfId="0"/>
    <xf numFmtId="0" fontId="22" fillId="0" borderId="0" xfId="24" applyFont="1" applyAlignment="1">
      <alignment horizontal="left"/>
    </xf>
    <xf numFmtId="0" fontId="21" fillId="0" borderId="0" xfId="24" applyAlignment="1">
      <alignment horizontal="left"/>
    </xf>
    <xf numFmtId="0" fontId="40" fillId="0" borderId="0" xfId="24" applyFont="1" applyAlignment="1">
      <alignment horizontal="left"/>
    </xf>
    <xf numFmtId="0" fontId="21" fillId="0" borderId="0" xfId="24" applyFont="1" applyAlignment="1"/>
    <xf numFmtId="0" fontId="95" fillId="16" borderId="0" xfId="24" applyFont="1" applyFill="1" applyAlignment="1"/>
    <xf numFmtId="3" fontId="95" fillId="16" borderId="0" xfId="24" applyNumberFormat="1" applyFont="1" applyFill="1" applyAlignment="1"/>
    <xf numFmtId="3" fontId="40" fillId="16" borderId="0" xfId="24" applyNumberFormat="1" applyFont="1" applyFill="1" applyAlignment="1"/>
    <xf numFmtId="10" fontId="22" fillId="44" borderId="0" xfId="6" applyFont="1" applyFill="1" applyProtection="1"/>
    <xf numFmtId="0" fontId="40" fillId="0" borderId="0" xfId="17" applyFont="1" applyAlignment="1">
      <alignment vertical="top" wrapText="1"/>
    </xf>
    <xf numFmtId="0" fontId="22" fillId="0" borderId="0" xfId="24" applyFont="1" applyAlignment="1">
      <alignment horizontal="center"/>
    </xf>
    <xf numFmtId="0" fontId="21" fillId="0" borderId="0" xfId="24" applyAlignment="1">
      <alignment horizontal="center"/>
    </xf>
    <xf numFmtId="0" fontId="21" fillId="16" borderId="0" xfId="24" applyFill="1" applyAlignment="1">
      <alignment horizontal="center"/>
    </xf>
    <xf numFmtId="0" fontId="21" fillId="16" borderId="43" xfId="24" applyFill="1" applyBorder="1" applyAlignment="1">
      <alignment horizontal="center"/>
    </xf>
    <xf numFmtId="0" fontId="21" fillId="16" borderId="44" xfId="24" applyFill="1" applyBorder="1" applyAlignment="1">
      <alignment horizontal="center"/>
    </xf>
    <xf numFmtId="0" fontId="21" fillId="0" borderId="0" xfId="24" applyAlignment="1">
      <alignment horizontal="left" indent="3"/>
    </xf>
    <xf numFmtId="5" fontId="21" fillId="0" borderId="0" xfId="8" applyNumberFormat="1" applyAlignment="1">
      <alignment horizontal="right"/>
    </xf>
    <xf numFmtId="5" fontId="21" fillId="0" borderId="45" xfId="8" applyNumberFormat="1" applyBorder="1" applyAlignment="1">
      <alignment horizontal="right"/>
    </xf>
    <xf numFmtId="5" fontId="22" fillId="17" borderId="0" xfId="8" applyNumberFormat="1" applyFont="1" applyFill="1" applyAlignment="1">
      <alignment horizontal="right"/>
    </xf>
    <xf numFmtId="0" fontId="1" fillId="0" borderId="0" xfId="20" applyFont="1"/>
    <xf numFmtId="0" fontId="0" fillId="0" borderId="0" xfId="20" applyFont="1"/>
    <xf numFmtId="0" fontId="21" fillId="0" borderId="0" xfId="20" applyFont="1"/>
    <xf numFmtId="0" fontId="20" fillId="0" borderId="0" xfId="20"/>
    <xf numFmtId="0" fontId="21" fillId="0" borderId="0" xfId="24" applyAlignment="1">
      <alignment horizontal="right"/>
    </xf>
    <xf numFmtId="167" fontId="99" fillId="0" borderId="0" xfId="20" applyNumberFormat="1" applyFont="1"/>
    <xf numFmtId="0" fontId="1" fillId="0" borderId="0" xfId="0" applyFont="1"/>
    <xf numFmtId="0" fontId="32" fillId="0" borderId="0" xfId="8" applyFont="1" applyAlignment="1">
      <alignment horizontal="left"/>
    </xf>
    <xf numFmtId="0" fontId="32" fillId="0" borderId="0" xfId="8" applyFont="1" applyAlignment="1">
      <alignment horizontal="center"/>
    </xf>
    <xf numFmtId="9" fontId="21" fillId="0" borderId="0" xfId="8" applyNumberFormat="1" applyAlignment="1">
      <alignment horizontal="left"/>
    </xf>
    <xf numFmtId="167" fontId="21" fillId="0" borderId="0" xfId="8" applyNumberFormat="1" applyAlignment="1">
      <alignment horizontal="center"/>
    </xf>
    <xf numFmtId="9" fontId="22" fillId="0" borderId="0" xfId="8" applyNumberFormat="1" applyFont="1" applyAlignment="1">
      <alignment horizontal="left"/>
    </xf>
    <xf numFmtId="167" fontId="22" fillId="0" borderId="0" xfId="32" applyNumberFormat="1" applyFont="1" applyAlignment="1">
      <alignment horizontal="center" vertical="top"/>
    </xf>
    <xf numFmtId="0" fontId="32"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167" fontId="22" fillId="0" borderId="0" xfId="8" applyNumberFormat="1" applyFont="1" applyAlignment="1">
      <alignment horizontal="center" vertical="top"/>
    </xf>
    <xf numFmtId="0" fontId="100" fillId="55" borderId="129" xfId="0" applyFont="1" applyFill="1" applyBorder="1" applyAlignment="1">
      <alignment vertical="center" wrapText="1"/>
    </xf>
    <xf numFmtId="0" fontId="100" fillId="55" borderId="125" xfId="0" applyFont="1" applyFill="1" applyBorder="1" applyAlignment="1">
      <alignment horizontal="left" vertical="center" indent="1"/>
    </xf>
    <xf numFmtId="0" fontId="100" fillId="0" borderId="0" xfId="0" applyFont="1" applyAlignment="1">
      <alignment horizontal="left" vertical="center"/>
    </xf>
    <xf numFmtId="0" fontId="101" fillId="0" borderId="113" xfId="0" applyFont="1" applyBorder="1" applyAlignment="1">
      <alignment horizontal="right" vertical="center" wrapText="1" indent="1"/>
    </xf>
    <xf numFmtId="0" fontId="101" fillId="0" borderId="0" xfId="0" applyFont="1" applyAlignment="1">
      <alignment horizontal="left" vertical="center" wrapText="1"/>
    </xf>
    <xf numFmtId="0" fontId="102" fillId="0" borderId="0" xfId="0" applyFont="1" applyAlignment="1">
      <alignment horizontal="left" vertical="center" indent="1"/>
    </xf>
    <xf numFmtId="0" fontId="103" fillId="0" borderId="0" xfId="0" applyFont="1"/>
    <xf numFmtId="0" fontId="103" fillId="0" borderId="0" xfId="0" applyFont="1" applyAlignment="1">
      <alignment horizontal="left" vertical="center" wrapText="1"/>
    </xf>
    <xf numFmtId="0" fontId="103" fillId="0" borderId="0" xfId="0" applyFont="1" applyAlignment="1">
      <alignment vertical="center"/>
    </xf>
    <xf numFmtId="0" fontId="101" fillId="56" borderId="113" xfId="0" applyFont="1" applyFill="1" applyBorder="1" applyAlignment="1">
      <alignment horizontal="right" vertical="center" wrapText="1" indent="1"/>
    </xf>
    <xf numFmtId="9" fontId="103" fillId="0" borderId="113" xfId="0" applyNumberFormat="1" applyFont="1" applyBorder="1" applyAlignment="1">
      <alignment horizontal="center" vertical="center"/>
    </xf>
    <xf numFmtId="0" fontId="101" fillId="0" borderId="0" xfId="0" applyFont="1" applyAlignment="1">
      <alignment vertical="center"/>
    </xf>
    <xf numFmtId="0" fontId="103" fillId="0" borderId="113" xfId="0" applyFont="1" applyBorder="1" applyAlignment="1">
      <alignment vertical="center"/>
    </xf>
    <xf numFmtId="4" fontId="101" fillId="0" borderId="113" xfId="0" applyNumberFormat="1" applyFont="1" applyBorder="1" applyAlignment="1">
      <alignment horizontal="right" vertical="center" wrapText="1" indent="1"/>
    </xf>
    <xf numFmtId="4" fontId="101" fillId="0" borderId="0" xfId="0" applyNumberFormat="1" applyFont="1" applyAlignment="1">
      <alignment vertical="center"/>
    </xf>
    <xf numFmtId="0" fontId="102" fillId="0" borderId="113" xfId="0" applyFont="1" applyBorder="1" applyAlignment="1">
      <alignment horizontal="right" vertical="center" wrapText="1" indent="1"/>
    </xf>
    <xf numFmtId="0" fontId="103" fillId="0" borderId="0" xfId="0" applyFont="1" applyAlignment="1">
      <alignment horizontal="left" vertical="center" indent="5"/>
    </xf>
    <xf numFmtId="0" fontId="101" fillId="56" borderId="130" xfId="0" applyFont="1" applyFill="1" applyBorder="1" applyAlignment="1">
      <alignment horizontal="right" vertical="center" wrapText="1" indent="1"/>
    </xf>
    <xf numFmtId="0" fontId="102" fillId="0" borderId="0" xfId="0" applyFont="1" applyAlignment="1">
      <alignment vertical="center"/>
    </xf>
    <xf numFmtId="0" fontId="103" fillId="0" borderId="130" xfId="0" applyFont="1" applyBorder="1" applyAlignment="1">
      <alignment horizontal="right" vertical="center" indent="1"/>
    </xf>
    <xf numFmtId="0" fontId="103" fillId="0" borderId="113" xfId="0" applyFont="1" applyBorder="1" applyAlignment="1">
      <alignment horizontal="right" vertical="center" indent="1"/>
    </xf>
    <xf numFmtId="2" fontId="103" fillId="55" borderId="53" xfId="0" applyNumberFormat="1" applyFont="1" applyFill="1" applyBorder="1" applyAlignment="1">
      <alignment horizontal="center" vertical="center"/>
    </xf>
    <xf numFmtId="1" fontId="103" fillId="0" borderId="55" xfId="0" applyNumberFormat="1" applyFont="1" applyBorder="1" applyAlignment="1">
      <alignment vertical="center"/>
    </xf>
    <xf numFmtId="0" fontId="103" fillId="0" borderId="130" xfId="0" applyFont="1" applyBorder="1" applyAlignment="1">
      <alignment horizontal="right" vertical="center" wrapText="1" indent="1"/>
    </xf>
    <xf numFmtId="0" fontId="102" fillId="0" borderId="130" xfId="0" applyFont="1" applyBorder="1" applyAlignment="1">
      <alignment horizontal="right" vertical="center" wrapText="1" indent="1"/>
    </xf>
    <xf numFmtId="3" fontId="103" fillId="0" borderId="130" xfId="0" applyNumberFormat="1" applyFont="1" applyBorder="1" applyAlignment="1">
      <alignment horizontal="right" vertical="center" wrapText="1" indent="1"/>
    </xf>
    <xf numFmtId="3" fontId="101" fillId="0" borderId="130" xfId="0" applyNumberFormat="1" applyFont="1" applyBorder="1" applyAlignment="1">
      <alignment horizontal="right" vertical="center" wrapText="1" indent="1"/>
    </xf>
    <xf numFmtId="0" fontId="103" fillId="0" borderId="0" xfId="0" applyFont="1" applyAlignment="1">
      <alignment horizontal="center" vertical="center"/>
    </xf>
    <xf numFmtId="0" fontId="101" fillId="56" borderId="130" xfId="0" applyFont="1" applyFill="1" applyBorder="1" applyAlignment="1">
      <alignment horizontal="right" vertical="center" wrapText="1" indent="2"/>
    </xf>
    <xf numFmtId="0" fontId="103" fillId="0" borderId="0" xfId="0" applyFont="1" applyAlignment="1">
      <alignment vertical="center" wrapText="1"/>
    </xf>
    <xf numFmtId="0" fontId="103" fillId="0" borderId="0" xfId="0" applyFont="1" applyAlignment="1">
      <alignment horizontal="right" vertical="center"/>
    </xf>
    <xf numFmtId="177" fontId="103" fillId="0" borderId="0" xfId="0" applyNumberFormat="1" applyFont="1" applyAlignment="1">
      <alignment horizontal="right" vertical="center"/>
    </xf>
    <xf numFmtId="0" fontId="103" fillId="0" borderId="0" xfId="0" quotePrefix="1" applyFont="1"/>
    <xf numFmtId="0" fontId="103" fillId="55" borderId="113" xfId="0" applyFont="1" applyFill="1" applyBorder="1" applyAlignment="1">
      <alignment horizontal="center" vertical="center"/>
    </xf>
    <xf numFmtId="0" fontId="103" fillId="0" borderId="113" xfId="0" applyFont="1" applyBorder="1" applyAlignment="1">
      <alignment horizontal="right" vertical="center" wrapText="1" indent="1"/>
    </xf>
    <xf numFmtId="0" fontId="100" fillId="55" borderId="124" xfId="0" applyFont="1" applyFill="1" applyBorder="1" applyAlignment="1">
      <alignment vertical="center" wrapText="1"/>
    </xf>
    <xf numFmtId="0" fontId="101" fillId="0" borderId="131" xfId="0" applyFont="1" applyBorder="1" applyAlignment="1">
      <alignment horizontal="right" vertical="center" wrapText="1" indent="1"/>
    </xf>
    <xf numFmtId="177" fontId="101" fillId="0" borderId="0" xfId="36" applyNumberFormat="1" applyFont="1" applyFill="1" applyBorder="1" applyAlignment="1" applyProtection="1">
      <alignment horizontal="left" vertical="center" wrapText="1"/>
    </xf>
    <xf numFmtId="177" fontId="103" fillId="0" borderId="113" xfId="36" applyNumberFormat="1" applyFont="1" applyFill="1" applyBorder="1" applyAlignment="1" applyProtection="1">
      <alignment horizontal="right" vertical="center" wrapText="1" indent="1"/>
    </xf>
    <xf numFmtId="177" fontId="101" fillId="0" borderId="113" xfId="36" applyNumberFormat="1" applyFont="1" applyFill="1" applyBorder="1" applyAlignment="1" applyProtection="1">
      <alignment horizontal="right" vertical="center" wrapText="1" indent="1"/>
    </xf>
    <xf numFmtId="0" fontId="103" fillId="57" borderId="113" xfId="0" applyFont="1" applyFill="1" applyBorder="1" applyAlignment="1">
      <alignment horizontal="center" vertical="center"/>
    </xf>
    <xf numFmtId="9" fontId="103" fillId="58" borderId="113" xfId="0" applyNumberFormat="1" applyFont="1" applyFill="1" applyBorder="1" applyAlignment="1">
      <alignment horizontal="center" vertical="center"/>
    </xf>
    <xf numFmtId="0" fontId="103" fillId="58" borderId="113" xfId="0" applyFont="1" applyFill="1" applyBorder="1" applyAlignment="1">
      <alignment vertical="center"/>
    </xf>
    <xf numFmtId="9" fontId="103" fillId="0" borderId="113" xfId="2" applyFont="1" applyFill="1" applyBorder="1" applyAlignment="1" applyProtection="1">
      <alignment horizontal="right" vertical="center" wrapText="1" indent="1"/>
    </xf>
    <xf numFmtId="9" fontId="101" fillId="0" borderId="113" xfId="2" applyFont="1" applyFill="1" applyBorder="1" applyAlignment="1" applyProtection="1">
      <alignment horizontal="right" vertical="center" wrapText="1" indent="1"/>
    </xf>
    <xf numFmtId="9" fontId="103" fillId="0" borderId="0" xfId="2" applyFont="1" applyFill="1" applyBorder="1" applyAlignment="1" applyProtection="1">
      <alignment vertical="center"/>
    </xf>
    <xf numFmtId="0" fontId="103" fillId="57" borderId="113" xfId="0" applyFont="1" applyFill="1" applyBorder="1" applyAlignment="1">
      <alignment vertical="center"/>
    </xf>
    <xf numFmtId="177" fontId="102" fillId="0" borderId="113" xfId="36" applyNumberFormat="1" applyFont="1" applyFill="1" applyBorder="1" applyAlignment="1" applyProtection="1">
      <alignment horizontal="right" vertical="center" wrapText="1" indent="1"/>
    </xf>
    <xf numFmtId="177" fontId="103" fillId="0" borderId="0" xfId="36" applyNumberFormat="1" applyFont="1" applyFill="1" applyBorder="1" applyAlignment="1" applyProtection="1">
      <alignment vertical="center"/>
    </xf>
    <xf numFmtId="166" fontId="103" fillId="0" borderId="113" xfId="2" applyNumberFormat="1" applyFont="1" applyFill="1" applyBorder="1" applyAlignment="1" applyProtection="1">
      <alignment horizontal="right" vertical="center" wrapText="1" indent="1"/>
    </xf>
    <xf numFmtId="166" fontId="103" fillId="0" borderId="0" xfId="2" applyNumberFormat="1" applyFont="1" applyFill="1" applyBorder="1" applyAlignment="1" applyProtection="1">
      <alignment vertical="center"/>
    </xf>
    <xf numFmtId="177" fontId="101" fillId="0" borderId="130" xfId="36" applyNumberFormat="1" applyFont="1" applyFill="1" applyBorder="1" applyAlignment="1" applyProtection="1">
      <alignment horizontal="right" vertical="center" wrapText="1" indent="1"/>
    </xf>
    <xf numFmtId="177" fontId="103" fillId="0" borderId="130" xfId="36" applyNumberFormat="1" applyFont="1" applyFill="1" applyBorder="1" applyAlignment="1" applyProtection="1">
      <alignment horizontal="right" vertical="center" wrapText="1" indent="1"/>
    </xf>
    <xf numFmtId="177" fontId="102" fillId="0" borderId="130" xfId="36" applyNumberFormat="1" applyFont="1" applyFill="1" applyBorder="1" applyAlignment="1" applyProtection="1">
      <alignment horizontal="right" vertical="center" wrapText="1" indent="1"/>
    </xf>
    <xf numFmtId="44" fontId="103" fillId="0" borderId="113" xfId="36" applyFont="1" applyFill="1" applyBorder="1" applyAlignment="1" applyProtection="1">
      <alignment horizontal="right" vertical="center" wrapText="1" indent="1"/>
    </xf>
    <xf numFmtId="44" fontId="102" fillId="0" borderId="113" xfId="36" applyFont="1" applyFill="1" applyBorder="1" applyAlignment="1" applyProtection="1">
      <alignment horizontal="right" vertical="center" wrapText="1" indent="1"/>
    </xf>
    <xf numFmtId="179" fontId="103" fillId="0" borderId="113" xfId="1" applyNumberFormat="1" applyFont="1" applyFill="1" applyBorder="1" applyAlignment="1" applyProtection="1">
      <alignment vertical="center"/>
    </xf>
    <xf numFmtId="9" fontId="103" fillId="0" borderId="113" xfId="2" applyFont="1" applyFill="1" applyBorder="1" applyAlignment="1" applyProtection="1">
      <alignment vertical="center"/>
    </xf>
    <xf numFmtId="177" fontId="103" fillId="0" borderId="113" xfId="36" applyNumberFormat="1" applyFont="1" applyFill="1" applyBorder="1" applyAlignment="1" applyProtection="1">
      <alignment horizontal="right" vertical="center"/>
    </xf>
    <xf numFmtId="0" fontId="103" fillId="58" borderId="113" xfId="36" applyNumberFormat="1" applyFont="1" applyFill="1" applyBorder="1" applyAlignment="1">
      <alignment horizontal="right" vertical="center" wrapText="1" indent="1"/>
    </xf>
    <xf numFmtId="0" fontId="103" fillId="0" borderId="0" xfId="0" applyFont="1" applyAlignment="1" applyProtection="1">
      <alignment vertical="center"/>
      <protection locked="0"/>
    </xf>
    <xf numFmtId="0" fontId="101" fillId="0" borderId="0" xfId="0" applyFont="1" applyAlignment="1" applyProtection="1">
      <alignment vertical="center"/>
      <protection locked="0"/>
    </xf>
    <xf numFmtId="0" fontId="102" fillId="0" borderId="0" xfId="0" applyFont="1" applyAlignment="1" applyProtection="1">
      <alignment vertical="center"/>
      <protection locked="0"/>
    </xf>
    <xf numFmtId="0" fontId="103" fillId="0" borderId="3" xfId="0" applyFont="1" applyBorder="1" applyAlignment="1" applyProtection="1">
      <alignment vertical="center"/>
      <protection locked="0"/>
    </xf>
    <xf numFmtId="0" fontId="100" fillId="56" borderId="53" xfId="0" applyFont="1" applyFill="1" applyBorder="1" applyAlignment="1">
      <alignment vertical="center"/>
    </xf>
    <xf numFmtId="0" fontId="107" fillId="56" borderId="54" xfId="0" applyFont="1" applyFill="1" applyBorder="1" applyAlignment="1">
      <alignment vertical="center"/>
    </xf>
    <xf numFmtId="0" fontId="107" fillId="56" borderId="55" xfId="0" applyFont="1" applyFill="1" applyBorder="1" applyAlignment="1">
      <alignment vertical="center"/>
    </xf>
    <xf numFmtId="0" fontId="107" fillId="0" borderId="0" xfId="0" applyFont="1" applyAlignment="1">
      <alignment vertical="center"/>
    </xf>
    <xf numFmtId="0" fontId="104" fillId="0" borderId="131" xfId="0" applyFont="1" applyBorder="1"/>
    <xf numFmtId="0" fontId="104" fillId="0" borderId="131" xfId="0" applyFont="1" applyBorder="1" applyAlignment="1">
      <alignment horizontal="center" vertical="center"/>
    </xf>
    <xf numFmtId="0" fontId="102" fillId="0" borderId="0" xfId="0" applyFont="1"/>
    <xf numFmtId="0" fontId="108" fillId="0" borderId="0" xfId="0" applyFont="1"/>
    <xf numFmtId="0" fontId="102" fillId="0" borderId="113" xfId="37" applyFont="1" applyFill="1" applyBorder="1" applyAlignment="1">
      <alignment horizontal="left" wrapText="1"/>
    </xf>
    <xf numFmtId="0" fontId="102" fillId="47" borderId="113" xfId="37" applyNumberFormat="1" applyFont="1" applyFill="1" applyBorder="1" applyAlignment="1">
      <alignment horizontal="center" vertical="center" wrapText="1"/>
    </xf>
    <xf numFmtId="181" fontId="102" fillId="55" borderId="113" xfId="37" applyNumberFormat="1" applyFont="1" applyFill="1" applyBorder="1" applyAlignment="1">
      <alignment horizontal="center" vertical="center" wrapText="1"/>
    </xf>
    <xf numFmtId="181" fontId="102" fillId="0" borderId="0" xfId="37" applyNumberFormat="1" applyFont="1" applyFill="1" applyBorder="1" applyAlignment="1">
      <alignment horizontal="left" wrapText="1"/>
    </xf>
    <xf numFmtId="0" fontId="102" fillId="0" borderId="0" xfId="37" applyFont="1" applyFill="1" applyBorder="1" applyAlignment="1">
      <alignment horizontal="left" indent="1"/>
    </xf>
    <xf numFmtId="172" fontId="102" fillId="0" borderId="0" xfId="37" applyNumberFormat="1" applyFont="1" applyFill="1" applyBorder="1" applyAlignment="1">
      <alignment horizontal="right" wrapText="1"/>
    </xf>
    <xf numFmtId="0" fontId="103" fillId="56" borderId="113" xfId="0" applyFont="1" applyFill="1" applyBorder="1" applyAlignment="1">
      <alignment vertical="center" wrapText="1"/>
    </xf>
    <xf numFmtId="0" fontId="103" fillId="56" borderId="113" xfId="0" applyFont="1" applyFill="1" applyBorder="1" applyAlignment="1">
      <alignment horizontal="center" vertical="center" wrapText="1"/>
    </xf>
    <xf numFmtId="0" fontId="104" fillId="56" borderId="113" xfId="0" applyFont="1" applyFill="1" applyBorder="1" applyAlignment="1">
      <alignment horizontal="center" vertical="center" wrapText="1"/>
    </xf>
    <xf numFmtId="0" fontId="102" fillId="0" borderId="0" xfId="0" applyFont="1" applyAlignment="1">
      <alignment vertical="center" wrapText="1"/>
    </xf>
    <xf numFmtId="0" fontId="102" fillId="0" borderId="113" xfId="0" applyFont="1" applyBorder="1" applyAlignment="1">
      <alignment horizontal="left" indent="1"/>
    </xf>
    <xf numFmtId="43" fontId="102" fillId="55" borderId="113" xfId="1" applyFont="1" applyFill="1" applyBorder="1" applyAlignment="1">
      <alignment horizontal="center"/>
    </xf>
    <xf numFmtId="0" fontId="102" fillId="55" borderId="113" xfId="0" applyFont="1" applyFill="1" applyBorder="1"/>
    <xf numFmtId="172" fontId="102" fillId="55" borderId="113" xfId="36" applyNumberFormat="1" applyFont="1" applyFill="1" applyBorder="1" applyAlignment="1">
      <alignment horizontal="center"/>
    </xf>
    <xf numFmtId="177" fontId="104" fillId="0" borderId="113" xfId="36" applyNumberFormat="1" applyFont="1" applyFill="1" applyBorder="1" applyAlignment="1">
      <alignment horizontal="center"/>
    </xf>
    <xf numFmtId="0" fontId="102" fillId="0" borderId="0" xfId="0" applyFont="1" applyAlignment="1">
      <alignment horizontal="center"/>
    </xf>
    <xf numFmtId="172" fontId="102" fillId="0" borderId="0" xfId="36" applyNumberFormat="1" applyFont="1" applyFill="1" applyBorder="1" applyAlignment="1">
      <alignment horizontal="center"/>
    </xf>
    <xf numFmtId="0" fontId="104" fillId="0" borderId="113" xfId="0" applyFont="1" applyBorder="1" applyAlignment="1">
      <alignment horizontal="left" indent="1"/>
    </xf>
    <xf numFmtId="43" fontId="104" fillId="0" borderId="113" xfId="1" applyFont="1" applyFill="1" applyBorder="1" applyAlignment="1">
      <alignment horizontal="center"/>
    </xf>
    <xf numFmtId="177" fontId="104" fillId="0" borderId="113" xfId="36" applyNumberFormat="1" applyFont="1" applyFill="1" applyBorder="1"/>
    <xf numFmtId="9" fontId="102" fillId="0" borderId="0" xfId="0" applyNumberFormat="1" applyFont="1" applyAlignment="1">
      <alignment horizontal="center"/>
    </xf>
    <xf numFmtId="0" fontId="102" fillId="56" borderId="131" xfId="0" applyFont="1" applyFill="1" applyBorder="1" applyAlignment="1">
      <alignment horizontal="left" vertical="center" wrapText="1" indent="1"/>
    </xf>
    <xf numFmtId="0" fontId="102" fillId="56" borderId="53" xfId="0" applyFont="1" applyFill="1" applyBorder="1" applyAlignment="1">
      <alignment horizontal="center" vertical="center" wrapText="1"/>
    </xf>
    <xf numFmtId="0" fontId="102" fillId="56" borderId="131" xfId="0" applyFont="1" applyFill="1" applyBorder="1" applyAlignment="1">
      <alignment horizontal="center" vertical="center" wrapText="1"/>
    </xf>
    <xf numFmtId="0" fontId="104" fillId="56" borderId="131" xfId="0" applyFont="1" applyFill="1" applyBorder="1" applyAlignment="1">
      <alignment horizontal="center" vertical="center" wrapText="1"/>
    </xf>
    <xf numFmtId="43" fontId="102" fillId="55" borderId="113" xfId="1" applyFont="1" applyFill="1" applyBorder="1" applyAlignment="1"/>
    <xf numFmtId="6" fontId="102" fillId="55" borderId="113" xfId="0" applyNumberFormat="1" applyFont="1" applyFill="1" applyBorder="1"/>
    <xf numFmtId="0" fontId="109" fillId="0" borderId="0" xfId="0" applyFont="1"/>
    <xf numFmtId="177" fontId="109" fillId="0" borderId="129" xfId="0" applyNumberFormat="1" applyFont="1" applyBorder="1"/>
    <xf numFmtId="0" fontId="104" fillId="56" borderId="113" xfId="0" applyFont="1" applyFill="1" applyBorder="1" applyAlignment="1">
      <alignment horizontal="left" vertical="center" wrapText="1" indent="1"/>
    </xf>
    <xf numFmtId="176" fontId="102" fillId="56" borderId="113" xfId="1" applyNumberFormat="1" applyFont="1" applyFill="1" applyBorder="1" applyAlignment="1">
      <alignment horizontal="center" vertical="center" wrapText="1"/>
    </xf>
    <xf numFmtId="176" fontId="102" fillId="55" borderId="113" xfId="1" applyNumberFormat="1" applyFont="1" applyFill="1" applyBorder="1" applyAlignment="1">
      <alignment horizontal="center"/>
    </xf>
    <xf numFmtId="176" fontId="102" fillId="55" borderId="113" xfId="1" applyNumberFormat="1" applyFont="1" applyFill="1" applyBorder="1" applyAlignment="1"/>
    <xf numFmtId="176" fontId="104" fillId="0" borderId="113" xfId="1" applyNumberFormat="1" applyFont="1" applyFill="1" applyBorder="1" applyAlignment="1">
      <alignment horizontal="center"/>
    </xf>
    <xf numFmtId="5" fontId="21" fillId="59" borderId="0" xfId="8" applyNumberFormat="1" applyFill="1" applyAlignment="1">
      <alignment horizontal="right"/>
    </xf>
    <xf numFmtId="5" fontId="21" fillId="59" borderId="45" xfId="8" applyNumberFormat="1" applyFill="1" applyBorder="1" applyAlignment="1">
      <alignment horizontal="right"/>
    </xf>
    <xf numFmtId="5" fontId="22" fillId="59" borderId="0" xfId="8" applyNumberFormat="1" applyFont="1" applyFill="1" applyAlignment="1">
      <alignment horizontal="right"/>
    </xf>
    <xf numFmtId="5" fontId="22" fillId="59" borderId="45" xfId="8" applyNumberFormat="1" applyFont="1" applyFill="1" applyBorder="1" applyAlignment="1">
      <alignment horizontal="right"/>
    </xf>
    <xf numFmtId="0" fontId="110" fillId="60" borderId="0" xfId="20" applyFont="1" applyFill="1"/>
    <xf numFmtId="167" fontId="111" fillId="60" borderId="0" xfId="20" applyNumberFormat="1" applyFont="1" applyFill="1"/>
    <xf numFmtId="0" fontId="32" fillId="60" borderId="0" xfId="8" applyFont="1" applyFill="1" applyAlignment="1">
      <alignment horizontal="left"/>
    </xf>
    <xf numFmtId="0" fontId="32" fillId="60" borderId="0" xfId="8" applyFont="1" applyFill="1" applyAlignment="1">
      <alignment horizontal="center"/>
    </xf>
    <xf numFmtId="9" fontId="22" fillId="60" borderId="0" xfId="8" applyNumberFormat="1" applyFont="1" applyFill="1" applyAlignment="1">
      <alignment horizontal="left"/>
    </xf>
    <xf numFmtId="167" fontId="22" fillId="60" borderId="0" xfId="8" applyNumberFormat="1" applyFont="1" applyFill="1" applyAlignment="1">
      <alignment horizontal="center"/>
    </xf>
    <xf numFmtId="9" fontId="21" fillId="60" borderId="0" xfId="8" applyNumberFormat="1" applyFill="1" applyAlignment="1">
      <alignment horizontal="left"/>
    </xf>
    <xf numFmtId="167" fontId="21" fillId="60" borderId="0" xfId="8" applyNumberFormat="1" applyFill="1" applyAlignment="1">
      <alignment horizontal="center"/>
    </xf>
    <xf numFmtId="3" fontId="21" fillId="48" borderId="4" xfId="24" applyNumberFormat="1" applyFill="1" applyBorder="1" applyAlignment="1" applyProtection="1">
      <alignment horizontal="left"/>
      <protection locked="0"/>
    </xf>
    <xf numFmtId="0" fontId="71" fillId="14" borderId="4" xfId="24" applyFont="1" applyFill="1" applyBorder="1" applyAlignment="1" applyProtection="1">
      <protection locked="0"/>
    </xf>
    <xf numFmtId="0" fontId="21" fillId="14" borderId="4" xfId="24" applyFill="1" applyBorder="1" applyAlignment="1" applyProtection="1">
      <protection locked="0"/>
    </xf>
    <xf numFmtId="168" fontId="21" fillId="14" borderId="4" xfId="24" applyNumberFormat="1" applyFill="1" applyBorder="1" applyAlignment="1" applyProtection="1">
      <alignment horizontal="center"/>
      <protection locked="0"/>
    </xf>
    <xf numFmtId="3" fontId="21" fillId="48" borderId="4" xfId="24" applyNumberFormat="1" applyFill="1" applyBorder="1" applyAlignment="1" applyProtection="1">
      <alignment horizontal="center"/>
      <protection locked="0"/>
    </xf>
    <xf numFmtId="167" fontId="112" fillId="61" borderId="132" xfId="3" applyNumberFormat="1" applyFont="1" applyFill="1" applyBorder="1" applyAlignment="1" applyProtection="1">
      <alignment horizontal="center"/>
      <protection locked="0"/>
    </xf>
    <xf numFmtId="167" fontId="21" fillId="61" borderId="132" xfId="24" applyNumberFormat="1" applyFill="1" applyBorder="1" applyAlignment="1" applyProtection="1">
      <alignment horizontal="center"/>
      <protection locked="0"/>
    </xf>
    <xf numFmtId="3" fontId="112" fillId="61" borderId="132" xfId="3" applyFont="1" applyFill="1" applyBorder="1" applyAlignment="1" applyProtection="1">
      <alignment horizontal="center"/>
      <protection locked="0"/>
    </xf>
    <xf numFmtId="3" fontId="114" fillId="16" borderId="0" xfId="24" applyNumberFormat="1" applyFont="1" applyFill="1" applyAlignment="1"/>
    <xf numFmtId="49" fontId="1" fillId="5" borderId="23" xfId="0" applyNumberFormat="1" applyFont="1" applyFill="1" applyBorder="1" applyAlignment="1" applyProtection="1">
      <alignment horizontal="left" indent="2"/>
      <protection locked="0"/>
    </xf>
    <xf numFmtId="177" fontId="103" fillId="0" borderId="53" xfId="36" applyNumberFormat="1" applyFont="1" applyFill="1" applyBorder="1" applyAlignment="1" applyProtection="1">
      <alignment horizontal="right" vertical="center"/>
    </xf>
    <xf numFmtId="177" fontId="103" fillId="0" borderId="55" xfId="36" applyNumberFormat="1" applyFont="1" applyFill="1" applyBorder="1" applyAlignment="1" applyProtection="1">
      <alignment horizontal="right" vertical="center"/>
    </xf>
    <xf numFmtId="0" fontId="53" fillId="0" borderId="0" xfId="0" applyFont="1" applyAlignment="1">
      <alignment horizontal="left" wrapText="1"/>
    </xf>
    <xf numFmtId="0" fontId="53" fillId="0" borderId="0" xfId="0" applyFont="1" applyAlignment="1">
      <alignment horizontal="right" wrapText="1"/>
    </xf>
    <xf numFmtId="0" fontId="53" fillId="5" borderId="0" xfId="0" applyFont="1" applyFill="1" applyBorder="1" applyAlignment="1">
      <alignment horizontal="center"/>
    </xf>
    <xf numFmtId="0" fontId="53" fillId="0" borderId="0" xfId="0" applyFont="1" applyAlignment="1">
      <alignment horizontal="center" wrapText="1"/>
    </xf>
    <xf numFmtId="0" fontId="33" fillId="6" borderId="0" xfId="0" applyFont="1" applyFill="1" applyAlignment="1">
      <alignment horizontal="center"/>
    </xf>
    <xf numFmtId="0" fontId="53" fillId="5" borderId="0" xfId="0" applyFont="1" applyFill="1" applyAlignment="1">
      <alignment horizontal="center"/>
    </xf>
    <xf numFmtId="0" fontId="26" fillId="0" borderId="0" xfId="0" applyFont="1" applyAlignment="1"/>
    <xf numFmtId="0" fontId="53" fillId="52" borderId="0" xfId="0" applyFont="1" applyFill="1" applyAlignment="1">
      <alignment horizontal="left" wrapText="1"/>
    </xf>
    <xf numFmtId="0" fontId="0" fillId="52" borderId="0" xfId="0" applyFill="1" applyAlignment="1">
      <alignment horizontal="left" wrapText="1"/>
    </xf>
    <xf numFmtId="0" fontId="53" fillId="11" borderId="0" xfId="0" applyFont="1" applyFill="1" applyBorder="1" applyAlignment="1">
      <alignment horizontal="center"/>
    </xf>
    <xf numFmtId="0" fontId="53" fillId="0" borderId="0" xfId="0" applyFont="1" applyBorder="1" applyAlignment="1">
      <alignment horizontal="center" vertical="top" wrapText="1"/>
    </xf>
    <xf numFmtId="0" fontId="53" fillId="9" borderId="0" xfId="0" applyFont="1" applyFill="1" applyBorder="1" applyAlignment="1">
      <alignment horizontal="center"/>
    </xf>
    <xf numFmtId="0" fontId="53" fillId="0" borderId="0" xfId="0" applyFont="1" applyBorder="1" applyAlignment="1">
      <alignment horizontal="center"/>
    </xf>
    <xf numFmtId="0" fontId="47" fillId="0" borderId="0" xfId="5" applyFont="1" applyFill="1" applyBorder="1" applyAlignment="1" applyProtection="1">
      <alignment horizontal="center" wrapText="1"/>
    </xf>
    <xf numFmtId="0" fontId="47" fillId="0" borderId="81" xfId="5" applyFont="1" applyFill="1" applyBorder="1" applyAlignment="1" applyProtection="1">
      <alignment horizontal="center" wrapText="1"/>
    </xf>
    <xf numFmtId="0" fontId="47" fillId="0" borderId="0" xfId="5" applyFont="1" applyFill="1" applyAlignment="1" applyProtection="1">
      <alignment horizontal="right"/>
    </xf>
    <xf numFmtId="0" fontId="76" fillId="0" borderId="0" xfId="0" applyFont="1" applyAlignment="1">
      <alignment horizontal="center"/>
    </xf>
    <xf numFmtId="0" fontId="68" fillId="0" borderId="77" xfId="0" applyFont="1" applyFill="1" applyBorder="1" applyAlignment="1">
      <alignment horizontal="right"/>
    </xf>
    <xf numFmtId="0" fontId="68" fillId="0" borderId="0" xfId="0" applyFont="1" applyFill="1" applyBorder="1" applyAlignment="1">
      <alignment horizontal="right"/>
    </xf>
    <xf numFmtId="0" fontId="68" fillId="0" borderId="6" xfId="0" applyFont="1" applyFill="1" applyBorder="1" applyAlignment="1">
      <alignment horizontal="right"/>
    </xf>
    <xf numFmtId="0" fontId="50" fillId="42" borderId="0" xfId="0" applyFont="1" applyFill="1" applyAlignment="1">
      <alignment horizontal="left"/>
    </xf>
    <xf numFmtId="49" fontId="68" fillId="42" borderId="0" xfId="0" applyNumberFormat="1" applyFont="1" applyFill="1" applyAlignment="1">
      <alignment horizontal="center"/>
    </xf>
    <xf numFmtId="0" fontId="68" fillId="42" borderId="0" xfId="0" applyNumberFormat="1" applyFont="1" applyFill="1" applyAlignment="1">
      <alignment horizontal="center"/>
    </xf>
    <xf numFmtId="0" fontId="69" fillId="0" borderId="0" xfId="0" applyFont="1" applyFill="1" applyAlignment="1">
      <alignment horizontal="left"/>
    </xf>
    <xf numFmtId="0" fontId="50" fillId="0" borderId="38" xfId="0" applyFont="1" applyFill="1" applyBorder="1" applyAlignment="1" applyProtection="1">
      <alignment horizontal="center" wrapText="1"/>
    </xf>
    <xf numFmtId="172" fontId="50" fillId="34" borderId="38" xfId="3" applyNumberFormat="1" applyFont="1" applyFill="1" applyBorder="1" applyAlignment="1" applyProtection="1">
      <alignment horizontal="center"/>
    </xf>
    <xf numFmtId="0" fontId="30" fillId="6" borderId="0" xfId="0" applyFont="1" applyFill="1" applyBorder="1" applyAlignment="1">
      <alignment horizontal="center"/>
    </xf>
    <xf numFmtId="0" fontId="1" fillId="5" borderId="0" xfId="0" applyNumberFormat="1" applyFont="1" applyFill="1" applyAlignment="1" applyProtection="1">
      <alignment horizontal="center"/>
      <protection locked="0"/>
    </xf>
    <xf numFmtId="14" fontId="10" fillId="5" borderId="0" xfId="0" applyNumberFormat="1" applyFont="1" applyFill="1" applyAlignment="1" applyProtection="1">
      <alignment horizontal="center"/>
      <protection locked="0"/>
    </xf>
    <xf numFmtId="0" fontId="74" fillId="0" borderId="0" xfId="0" applyFont="1" applyAlignment="1">
      <alignment horizontal="left"/>
    </xf>
    <xf numFmtId="0" fontId="25" fillId="0" borderId="0" xfId="0" applyFont="1" applyAlignment="1">
      <alignment horizontal="left"/>
    </xf>
    <xf numFmtId="49" fontId="10" fillId="5" borderId="0" xfId="0" applyNumberFormat="1" applyFont="1" applyFill="1" applyAlignment="1" applyProtection="1">
      <alignment horizontal="center"/>
      <protection locked="0"/>
    </xf>
    <xf numFmtId="0" fontId="68" fillId="5" borderId="0" xfId="0" applyFont="1" applyFill="1" applyAlignment="1">
      <alignment horizontal="center"/>
    </xf>
    <xf numFmtId="0" fontId="25" fillId="0" borderId="88" xfId="0" applyFont="1" applyBorder="1" applyAlignment="1">
      <alignment horizontal="left"/>
    </xf>
    <xf numFmtId="0" fontId="54" fillId="0" borderId="52" xfId="0" applyFont="1" applyBorder="1" applyAlignment="1">
      <alignment horizontal="left" vertical="top" wrapText="1"/>
    </xf>
    <xf numFmtId="0" fontId="50" fillId="0" borderId="0" xfId="0" applyFont="1" applyBorder="1" applyAlignment="1">
      <alignment horizontal="center"/>
    </xf>
    <xf numFmtId="0" fontId="1" fillId="5" borderId="48" xfId="0" applyNumberFormat="1" applyFont="1" applyFill="1" applyBorder="1" applyAlignment="1" applyProtection="1">
      <alignment horizontal="center"/>
      <protection locked="0"/>
    </xf>
    <xf numFmtId="0" fontId="1" fillId="5" borderId="128" xfId="0" applyNumberFormat="1" applyFont="1" applyFill="1" applyBorder="1" applyAlignment="1" applyProtection="1">
      <alignment horizontal="center"/>
      <protection locked="0"/>
    </xf>
    <xf numFmtId="0" fontId="3" fillId="5" borderId="48" xfId="0" applyNumberFormat="1" applyFont="1" applyFill="1" applyBorder="1" applyAlignment="1" applyProtection="1">
      <alignment horizontal="center"/>
      <protection locked="0"/>
    </xf>
    <xf numFmtId="0" fontId="3" fillId="5" borderId="128" xfId="0" applyNumberFormat="1" applyFont="1" applyFill="1" applyBorder="1" applyAlignment="1" applyProtection="1">
      <alignment horizontal="center"/>
      <protection locked="0"/>
    </xf>
    <xf numFmtId="0" fontId="50" fillId="5" borderId="0" xfId="0" applyFont="1" applyFill="1" applyBorder="1" applyAlignment="1">
      <alignment horizontal="center"/>
    </xf>
    <xf numFmtId="0" fontId="50" fillId="11" borderId="0" xfId="0" applyFont="1" applyFill="1" applyBorder="1" applyAlignment="1">
      <alignment horizontal="center"/>
    </xf>
    <xf numFmtId="0" fontId="50" fillId="34" borderId="0" xfId="0" applyFont="1" applyFill="1" applyBorder="1" applyAlignment="1">
      <alignment horizontal="center" wrapText="1"/>
    </xf>
    <xf numFmtId="0" fontId="68" fillId="0" borderId="0" xfId="0" applyFont="1" applyFill="1" applyAlignment="1">
      <alignment horizontal="center"/>
    </xf>
    <xf numFmtId="0" fontId="68" fillId="0" borderId="77" xfId="0" applyFont="1" applyFill="1" applyBorder="1" applyAlignment="1">
      <alignment horizontal="right" vertical="center"/>
    </xf>
    <xf numFmtId="0" fontId="68" fillId="0" borderId="0" xfId="0" applyFont="1" applyFill="1" applyBorder="1" applyAlignment="1">
      <alignment horizontal="right" vertical="center"/>
    </xf>
    <xf numFmtId="0" fontId="68" fillId="0" borderId="6" xfId="0" applyFont="1" applyFill="1" applyBorder="1" applyAlignment="1">
      <alignment horizontal="right" vertical="center"/>
    </xf>
    <xf numFmtId="0" fontId="68" fillId="0" borderId="0" xfId="0" applyFont="1" applyFill="1" applyBorder="1" applyAlignment="1">
      <alignment horizontal="center"/>
    </xf>
    <xf numFmtId="3" fontId="50" fillId="34" borderId="4" xfId="3" applyFont="1" applyFill="1" applyBorder="1" applyAlignment="1" applyProtection="1">
      <alignment horizontal="center"/>
    </xf>
    <xf numFmtId="3" fontId="50" fillId="34" borderId="4" xfId="3" applyFont="1" applyFill="1" applyBorder="1" applyAlignment="1" applyProtection="1">
      <alignment horizontal="center" vertical="center"/>
    </xf>
    <xf numFmtId="0" fontId="50" fillId="0" borderId="0" xfId="0" applyFont="1" applyFill="1" applyBorder="1" applyAlignment="1">
      <alignment horizontal="right"/>
    </xf>
    <xf numFmtId="0" fontId="50" fillId="0" borderId="52" xfId="0" applyFont="1" applyFill="1" applyBorder="1" applyAlignment="1">
      <alignment horizontal="right"/>
    </xf>
    <xf numFmtId="167" fontId="50" fillId="34" borderId="38" xfId="3" applyNumberFormat="1" applyFont="1" applyFill="1" applyBorder="1" applyAlignment="1" applyProtection="1">
      <alignment horizontal="center"/>
    </xf>
    <xf numFmtId="0" fontId="50" fillId="0" borderId="0" xfId="0" applyFont="1" applyFill="1" applyBorder="1" applyAlignment="1" applyProtection="1">
      <alignment horizontal="right"/>
    </xf>
    <xf numFmtId="0" fontId="50" fillId="0" borderId="6" xfId="0" applyFont="1" applyFill="1" applyBorder="1" applyAlignment="1" applyProtection="1">
      <alignment horizontal="right"/>
    </xf>
    <xf numFmtId="0" fontId="47" fillId="0" borderId="38" xfId="5" applyFont="1" applyFill="1" applyBorder="1" applyAlignment="1" applyProtection="1">
      <alignment horizontal="left"/>
    </xf>
    <xf numFmtId="3" fontId="50" fillId="0" borderId="0" xfId="3" applyFont="1" applyFill="1" applyBorder="1" applyAlignment="1" applyProtection="1">
      <alignment horizontal="right" wrapText="1"/>
    </xf>
    <xf numFmtId="3" fontId="50" fillId="0" borderId="52" xfId="3" applyFont="1" applyFill="1" applyBorder="1" applyAlignment="1" applyProtection="1">
      <alignment horizontal="right" wrapText="1"/>
    </xf>
    <xf numFmtId="3" fontId="68" fillId="0" borderId="0" xfId="3" applyFont="1" applyFill="1" applyBorder="1" applyAlignment="1" applyProtection="1">
      <alignment horizontal="right" wrapText="1"/>
    </xf>
    <xf numFmtId="0" fontId="68" fillId="0" borderId="0" xfId="0" applyFont="1" applyFill="1" applyBorder="1" applyAlignment="1">
      <alignment horizontal="left"/>
    </xf>
    <xf numFmtId="0" fontId="35" fillId="0" borderId="80" xfId="0" applyFont="1" applyFill="1" applyBorder="1" applyAlignment="1" applyProtection="1">
      <alignment horizontal="center" wrapText="1"/>
    </xf>
    <xf numFmtId="0" fontId="35" fillId="0" borderId="82" xfId="0" applyFont="1" applyFill="1" applyBorder="1" applyAlignment="1" applyProtection="1">
      <alignment horizontal="center" wrapText="1"/>
    </xf>
    <xf numFmtId="0" fontId="50" fillId="0" borderId="38" xfId="0" applyFont="1" applyFill="1" applyBorder="1" applyAlignment="1">
      <alignment horizontal="center"/>
    </xf>
    <xf numFmtId="166" fontId="50" fillId="34" borderId="38" xfId="0" applyNumberFormat="1" applyFont="1" applyFill="1" applyBorder="1" applyAlignment="1">
      <alignment horizontal="center"/>
    </xf>
    <xf numFmtId="0" fontId="50" fillId="0" borderId="0" xfId="0" applyFont="1" applyFill="1" applyAlignment="1">
      <alignment horizontal="center"/>
    </xf>
    <xf numFmtId="0" fontId="50" fillId="0" borderId="38" xfId="0" applyFont="1" applyFill="1" applyBorder="1" applyAlignment="1">
      <alignment horizontal="center" wrapText="1"/>
    </xf>
    <xf numFmtId="0" fontId="50" fillId="34" borderId="38" xfId="0" quotePrefix="1" applyFont="1" applyFill="1" applyBorder="1" applyAlignment="1">
      <alignment horizontal="center"/>
    </xf>
    <xf numFmtId="0" fontId="50" fillId="34" borderId="38" xfId="0" applyFont="1" applyFill="1" applyBorder="1" applyAlignment="1">
      <alignment horizontal="center"/>
    </xf>
    <xf numFmtId="166" fontId="50" fillId="34" borderId="38" xfId="3" applyNumberFormat="1" applyFont="1" applyFill="1" applyBorder="1" applyAlignment="1" applyProtection="1">
      <alignment horizontal="center"/>
    </xf>
    <xf numFmtId="167" fontId="50" fillId="34" borderId="48" xfId="3" applyNumberFormat="1" applyFont="1" applyFill="1" applyBorder="1" applyAlignment="1" applyProtection="1">
      <alignment horizontal="center"/>
    </xf>
    <xf numFmtId="167" fontId="50" fillId="34" borderId="50" xfId="3" applyNumberFormat="1" applyFont="1" applyFill="1" applyBorder="1" applyAlignment="1" applyProtection="1">
      <alignment horizontal="center"/>
    </xf>
    <xf numFmtId="3" fontId="68" fillId="0" borderId="52" xfId="3" applyFont="1" applyFill="1" applyBorder="1" applyAlignment="1" applyProtection="1">
      <alignment horizontal="right" wrapText="1"/>
    </xf>
    <xf numFmtId="0" fontId="84" fillId="0" borderId="0" xfId="0" applyFont="1" applyAlignment="1">
      <alignment horizontal="right"/>
    </xf>
    <xf numFmtId="0" fontId="1" fillId="0" borderId="117" xfId="0" applyFont="1" applyBorder="1" applyAlignment="1">
      <alignment horizontal="left" vertical="center"/>
    </xf>
    <xf numFmtId="0" fontId="1" fillId="0" borderId="121" xfId="0" applyFont="1" applyBorder="1" applyAlignment="1">
      <alignment horizontal="left" vertical="center"/>
    </xf>
    <xf numFmtId="0" fontId="1" fillId="0" borderId="119" xfId="0" applyFont="1" applyBorder="1" applyAlignment="1">
      <alignment horizontal="left" vertical="center"/>
    </xf>
    <xf numFmtId="9" fontId="1" fillId="0" borderId="117" xfId="0" applyNumberFormat="1" applyFont="1" applyBorder="1" applyAlignment="1">
      <alignment horizontal="center" vertical="center"/>
    </xf>
    <xf numFmtId="9" fontId="1" fillId="0" borderId="121" xfId="0" applyNumberFormat="1" applyFont="1" applyBorder="1" applyAlignment="1">
      <alignment horizontal="center" vertical="center"/>
    </xf>
    <xf numFmtId="9" fontId="1" fillId="0" borderId="119" xfId="0" applyNumberFormat="1" applyFont="1" applyBorder="1" applyAlignment="1">
      <alignment horizontal="center" vertical="center"/>
    </xf>
    <xf numFmtId="0" fontId="0" fillId="5" borderId="0" xfId="0" applyFill="1" applyAlignment="1" applyProtection="1">
      <alignment horizontal="left" vertical="top" wrapText="1"/>
      <protection locked="0"/>
    </xf>
    <xf numFmtId="0" fontId="85" fillId="0" borderId="0" xfId="0" applyFont="1" applyAlignment="1">
      <alignment horizontal="left"/>
    </xf>
    <xf numFmtId="0" fontId="0" fillId="0" borderId="0" xfId="0" applyAlignment="1">
      <alignment horizontal="right"/>
    </xf>
    <xf numFmtId="0" fontId="0" fillId="0" borderId="0" xfId="0" applyAlignment="1">
      <alignment horizontal="left"/>
    </xf>
    <xf numFmtId="0" fontId="28" fillId="6" borderId="0" xfId="0" applyFont="1" applyFill="1" applyBorder="1" applyAlignment="1">
      <alignment horizontal="center"/>
    </xf>
    <xf numFmtId="0" fontId="26" fillId="13" borderId="0" xfId="0" applyNumberFormat="1" applyFont="1" applyFill="1" applyBorder="1" applyAlignment="1" applyProtection="1">
      <alignment horizontal="center"/>
    </xf>
    <xf numFmtId="0" fontId="27" fillId="0" borderId="0" xfId="17" applyFont="1" applyAlignment="1">
      <alignment horizontal="right" indent="2"/>
    </xf>
    <xf numFmtId="0" fontId="21" fillId="9" borderId="0" xfId="17" applyNumberFormat="1" applyFont="1" applyFill="1" applyAlignment="1">
      <alignment horizontal="center"/>
    </xf>
    <xf numFmtId="0" fontId="22" fillId="0" borderId="0" xfId="17" applyFont="1" applyFill="1" applyAlignment="1">
      <alignment horizontal="right" indent="1"/>
    </xf>
    <xf numFmtId="49" fontId="21" fillId="9" borderId="0" xfId="17" applyNumberFormat="1" applyFont="1" applyFill="1" applyAlignment="1">
      <alignment horizontal="center"/>
    </xf>
    <xf numFmtId="0" fontId="22" fillId="46" borderId="101" xfId="0" applyFont="1" applyFill="1" applyBorder="1" applyAlignment="1">
      <alignment horizontal="center" vertical="top"/>
    </xf>
    <xf numFmtId="0" fontId="22" fillId="46" borderId="102" xfId="0" applyFont="1" applyFill="1" applyBorder="1" applyAlignment="1">
      <alignment horizontal="center" vertical="top"/>
    </xf>
    <xf numFmtId="0" fontId="22" fillId="46" borderId="103" xfId="0" applyFont="1" applyFill="1" applyBorder="1" applyAlignment="1">
      <alignment horizontal="center" vertical="top"/>
    </xf>
    <xf numFmtId="0" fontId="0" fillId="0" borderId="126" xfId="0" applyBorder="1" applyAlignment="1">
      <alignment horizontal="center"/>
    </xf>
    <xf numFmtId="0" fontId="0" fillId="0" borderId="127" xfId="0" applyBorder="1" applyAlignment="1">
      <alignment horizontal="center"/>
    </xf>
    <xf numFmtId="0" fontId="7" fillId="0" borderId="0" xfId="0" applyFont="1" applyFill="1" applyBorder="1" applyAlignment="1">
      <alignment horizontal="left" wrapText="1"/>
    </xf>
    <xf numFmtId="3" fontId="22" fillId="0" borderId="19" xfId="3" applyFont="1" applyBorder="1" applyAlignment="1" applyProtection="1">
      <alignment horizontal="center"/>
    </xf>
    <xf numFmtId="3" fontId="22" fillId="0" borderId="20" xfId="3" applyFont="1" applyBorder="1" applyAlignment="1" applyProtection="1">
      <alignment horizontal="center"/>
    </xf>
    <xf numFmtId="0" fontId="22" fillId="0" borderId="13" xfId="0" applyFont="1" applyFill="1" applyBorder="1" applyAlignment="1" applyProtection="1">
      <alignment horizontal="center"/>
    </xf>
    <xf numFmtId="0" fontId="22" fillId="0" borderId="8" xfId="0" applyFont="1" applyFill="1" applyBorder="1" applyAlignment="1" applyProtection="1">
      <alignment horizontal="center"/>
    </xf>
    <xf numFmtId="0" fontId="22" fillId="6" borderId="0" xfId="0" applyFont="1" applyFill="1" applyBorder="1" applyAlignment="1" applyProtection="1">
      <alignment horizontal="left"/>
    </xf>
    <xf numFmtId="0" fontId="22" fillId="6" borderId="6" xfId="0" applyFont="1" applyFill="1" applyBorder="1" applyAlignment="1" applyProtection="1">
      <alignment horizontal="left"/>
    </xf>
    <xf numFmtId="0" fontId="2" fillId="0" borderId="0" xfId="0" applyFont="1" applyBorder="1" applyAlignment="1">
      <alignment horizontal="left" vertical="top" wrapText="1"/>
    </xf>
    <xf numFmtId="0" fontId="24" fillId="0" borderId="0" xfId="0" applyFont="1" applyBorder="1" applyAlignment="1">
      <alignment horizontal="left" vertical="top" wrapText="1"/>
    </xf>
    <xf numFmtId="0" fontId="22" fillId="6" borderId="0" xfId="0" applyFont="1" applyFill="1" applyBorder="1" applyAlignment="1" applyProtection="1"/>
    <xf numFmtId="0" fontId="22" fillId="6" borderId="6" xfId="0" applyFont="1" applyFill="1" applyBorder="1" applyAlignment="1" applyProtection="1"/>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24" fillId="0" borderId="77" xfId="0" applyFont="1" applyBorder="1" applyAlignment="1" applyProtection="1">
      <alignment horizontal="left" indent="3"/>
    </xf>
    <xf numFmtId="0" fontId="24" fillId="0" borderId="0" xfId="0" applyFont="1" applyBorder="1" applyAlignment="1" applyProtection="1">
      <alignment horizontal="left" indent="3"/>
    </xf>
    <xf numFmtId="0" fontId="1" fillId="0" borderId="0" xfId="0" applyFont="1" applyFill="1" applyBorder="1" applyAlignment="1">
      <alignment horizontal="left" wrapText="1"/>
    </xf>
    <xf numFmtId="0" fontId="6" fillId="5" borderId="7" xfId="0" applyFont="1" applyFill="1" applyBorder="1" applyAlignment="1" applyProtection="1">
      <alignment horizontal="left" indent="3"/>
    </xf>
    <xf numFmtId="0" fontId="24" fillId="5" borderId="16" xfId="0" applyFont="1" applyFill="1" applyBorder="1" applyAlignment="1" applyProtection="1">
      <alignment horizontal="left" indent="3"/>
    </xf>
    <xf numFmtId="0" fontId="25" fillId="15" borderId="32" xfId="0" applyFont="1" applyFill="1" applyBorder="1" applyAlignment="1" applyProtection="1">
      <alignment horizontal="right"/>
    </xf>
    <xf numFmtId="0" fontId="25" fillId="15" borderId="34" xfId="0" applyFont="1" applyFill="1" applyBorder="1" applyAlignment="1" applyProtection="1">
      <alignment horizontal="right"/>
    </xf>
    <xf numFmtId="167" fontId="24" fillId="15" borderId="32" xfId="0" applyNumberFormat="1" applyFont="1" applyFill="1" applyBorder="1" applyAlignment="1" applyProtection="1">
      <alignment horizontal="center"/>
    </xf>
    <xf numFmtId="167" fontId="24" fillId="15" borderId="34" xfId="0" applyNumberFormat="1" applyFont="1" applyFill="1" applyBorder="1" applyAlignment="1" applyProtection="1">
      <alignment horizontal="center"/>
    </xf>
    <xf numFmtId="166" fontId="24" fillId="15" borderId="32" xfId="0" applyNumberFormat="1" applyFont="1" applyFill="1" applyBorder="1" applyAlignment="1" applyProtection="1">
      <alignment horizontal="center"/>
    </xf>
    <xf numFmtId="166" fontId="24" fillId="15" borderId="34" xfId="0" applyNumberFormat="1" applyFont="1" applyFill="1" applyBorder="1" applyAlignment="1" applyProtection="1">
      <alignment horizontal="center"/>
    </xf>
    <xf numFmtId="0" fontId="21" fillId="7" borderId="0" xfId="0" applyFont="1" applyFill="1" applyBorder="1" applyAlignment="1">
      <alignment horizontal="left" indent="2"/>
    </xf>
    <xf numFmtId="0" fontId="25" fillId="0" borderId="4" xfId="0" applyFont="1" applyFill="1" applyBorder="1" applyAlignment="1">
      <alignment horizontal="left" vertical="center" indent="2"/>
    </xf>
    <xf numFmtId="167" fontId="24" fillId="15" borderId="32" xfId="3" applyNumberFormat="1" applyFont="1" applyFill="1" applyBorder="1" applyAlignment="1" applyProtection="1">
      <alignment horizontal="center"/>
    </xf>
    <xf numFmtId="167" fontId="24" fillId="15" borderId="34" xfId="3" applyNumberFormat="1" applyFont="1" applyFill="1" applyBorder="1" applyAlignment="1" applyProtection="1">
      <alignment horizontal="center"/>
    </xf>
    <xf numFmtId="166" fontId="24" fillId="15" borderId="32" xfId="3" applyNumberFormat="1" applyFont="1" applyFill="1" applyBorder="1" applyAlignment="1" applyProtection="1">
      <alignment horizontal="center"/>
    </xf>
    <xf numFmtId="166" fontId="24" fillId="15" borderId="34" xfId="3" applyNumberFormat="1" applyFont="1" applyFill="1" applyBorder="1" applyAlignment="1" applyProtection="1">
      <alignment horizontal="center"/>
    </xf>
    <xf numFmtId="0" fontId="25" fillId="0" borderId="7" xfId="0" applyFont="1" applyFill="1" applyBorder="1" applyAlignment="1"/>
    <xf numFmtId="0" fontId="25" fillId="0" borderId="16" xfId="0" applyFont="1" applyFill="1" applyBorder="1" applyAlignment="1"/>
    <xf numFmtId="0" fontId="22" fillId="0" borderId="36" xfId="0" applyFont="1" applyFill="1" applyBorder="1" applyAlignment="1">
      <alignment horizontal="center" vertical="center"/>
    </xf>
    <xf numFmtId="0" fontId="22" fillId="6" borderId="76" xfId="0" applyFont="1" applyFill="1" applyBorder="1" applyAlignment="1">
      <alignment horizontal="center" vertical="center"/>
    </xf>
    <xf numFmtId="0" fontId="22" fillId="6" borderId="0" xfId="0" applyFont="1" applyFill="1" applyBorder="1" applyAlignment="1">
      <alignment horizontal="center" vertical="center"/>
    </xf>
    <xf numFmtId="0" fontId="22" fillId="6" borderId="41" xfId="0" applyFont="1" applyFill="1" applyBorder="1" applyAlignment="1">
      <alignment horizontal="center" vertical="center"/>
    </xf>
    <xf numFmtId="0" fontId="21" fillId="15" borderId="31" xfId="0" applyFont="1" applyFill="1" applyBorder="1" applyAlignment="1">
      <alignment horizontal="left"/>
    </xf>
    <xf numFmtId="0" fontId="16" fillId="0" borderId="0" xfId="0" applyFont="1" applyFill="1" applyBorder="1" applyAlignment="1">
      <alignment horizontal="right" vertical="center"/>
    </xf>
    <xf numFmtId="0" fontId="24" fillId="0" borderId="0" xfId="0" applyFont="1" applyFill="1" applyBorder="1" applyAlignment="1">
      <alignment horizontal="right" vertical="center"/>
    </xf>
    <xf numFmtId="0" fontId="24" fillId="0" borderId="0" xfId="0" applyFont="1" applyFill="1" applyBorder="1" applyAlignment="1">
      <alignment horizontal="right"/>
    </xf>
    <xf numFmtId="0" fontId="63" fillId="0" borderId="77" xfId="0" applyFont="1" applyFill="1" applyBorder="1" applyAlignment="1">
      <alignment horizontal="right"/>
    </xf>
    <xf numFmtId="0" fontId="63" fillId="0" borderId="0" xfId="0" applyFont="1" applyFill="1" applyBorder="1" applyAlignment="1">
      <alignment horizontal="right"/>
    </xf>
    <xf numFmtId="49" fontId="26" fillId="9" borderId="53" xfId="0" applyNumberFormat="1" applyFont="1" applyFill="1" applyBorder="1" applyAlignment="1" applyProtection="1">
      <alignment horizontal="center"/>
    </xf>
    <xf numFmtId="0" fontId="26" fillId="9" borderId="54" xfId="0" applyNumberFormat="1" applyFont="1" applyFill="1" applyBorder="1" applyAlignment="1" applyProtection="1">
      <alignment horizontal="center"/>
    </xf>
    <xf numFmtId="0" fontId="26" fillId="9" borderId="55" xfId="0" applyNumberFormat="1" applyFont="1" applyFill="1" applyBorder="1" applyAlignment="1" applyProtection="1">
      <alignment horizontal="center"/>
    </xf>
    <xf numFmtId="3" fontId="25" fillId="0" borderId="36" xfId="3" applyFont="1" applyFill="1" applyBorder="1" applyAlignment="1" applyProtection="1">
      <alignment horizontal="center" vertical="top"/>
    </xf>
    <xf numFmtId="0" fontId="75" fillId="10" borderId="99" xfId="0" applyFont="1" applyFill="1" applyBorder="1" applyAlignment="1">
      <alignment horizontal="center" vertical="center" wrapText="1"/>
    </xf>
    <xf numFmtId="0" fontId="75" fillId="10" borderId="35" xfId="0" applyFont="1" applyFill="1" applyBorder="1" applyAlignment="1">
      <alignment horizontal="center" vertical="center" wrapText="1"/>
    </xf>
    <xf numFmtId="0" fontId="0" fillId="0" borderId="0" xfId="0" applyAlignment="1">
      <alignment horizontal="left" indent="2"/>
    </xf>
    <xf numFmtId="0" fontId="32" fillId="6" borderId="0" xfId="0" applyFont="1" applyFill="1" applyBorder="1" applyAlignment="1"/>
    <xf numFmtId="3" fontId="25" fillId="15" borderId="90" xfId="3" applyFont="1" applyFill="1" applyBorder="1" applyAlignment="1" applyProtection="1">
      <alignment horizontal="center"/>
    </xf>
    <xf numFmtId="0" fontId="25" fillId="15" borderId="90" xfId="0" applyFont="1" applyFill="1" applyBorder="1" applyAlignment="1" applyProtection="1">
      <alignment horizontal="center"/>
    </xf>
    <xf numFmtId="0" fontId="50" fillId="0" borderId="40" xfId="0" applyFont="1" applyFill="1" applyBorder="1" applyAlignment="1">
      <alignment horizontal="left" wrapText="1"/>
    </xf>
    <xf numFmtId="0" fontId="50" fillId="0" borderId="100" xfId="0" applyFont="1" applyFill="1" applyBorder="1" applyAlignment="1">
      <alignment horizontal="left" wrapText="1"/>
    </xf>
    <xf numFmtId="0" fontId="25" fillId="9" borderId="0" xfId="0" applyNumberFormat="1" applyFont="1" applyFill="1" applyBorder="1" applyAlignment="1">
      <alignment horizontal="center"/>
    </xf>
    <xf numFmtId="0" fontId="22" fillId="10" borderId="76" xfId="0" applyFont="1" applyFill="1" applyBorder="1" applyAlignment="1">
      <alignment horizontal="center" vertical="center"/>
    </xf>
    <xf numFmtId="0" fontId="22" fillId="10" borderId="0" xfId="0" applyFont="1" applyFill="1" applyBorder="1" applyAlignment="1">
      <alignment horizontal="center" vertical="center"/>
    </xf>
    <xf numFmtId="0" fontId="22" fillId="8" borderId="31" xfId="0" applyFont="1" applyFill="1" applyBorder="1" applyAlignment="1">
      <alignment horizontal="center" wrapText="1"/>
    </xf>
    <xf numFmtId="167" fontId="24" fillId="0" borderId="0" xfId="0" applyNumberFormat="1" applyFont="1" applyFill="1" applyBorder="1" applyAlignment="1" applyProtection="1">
      <alignment horizontal="center"/>
    </xf>
    <xf numFmtId="166" fontId="24" fillId="0" borderId="0" xfId="0" applyNumberFormat="1" applyFont="1" applyFill="1" applyBorder="1" applyAlignment="1" applyProtection="1">
      <alignment horizontal="center"/>
    </xf>
    <xf numFmtId="0" fontId="7" fillId="0" borderId="0" xfId="0" applyFont="1" applyFill="1" applyBorder="1" applyAlignment="1">
      <alignment horizontal="center" wrapText="1"/>
    </xf>
    <xf numFmtId="167" fontId="7" fillId="0" borderId="0" xfId="3" applyNumberFormat="1" applyFont="1" applyFill="1" applyBorder="1" applyAlignment="1" applyProtection="1">
      <alignment horizontal="center" wrapText="1"/>
    </xf>
    <xf numFmtId="167" fontId="24" fillId="0" borderId="0" xfId="3" applyNumberFormat="1" applyFont="1" applyFill="1" applyBorder="1" applyAlignment="1" applyProtection="1">
      <alignment horizontal="center" wrapText="1"/>
    </xf>
    <xf numFmtId="14" fontId="25" fillId="0" borderId="4" xfId="0" applyNumberFormat="1" applyFont="1" applyFill="1" applyBorder="1" applyAlignment="1" applyProtection="1">
      <alignment horizontal="left"/>
    </xf>
    <xf numFmtId="0" fontId="24" fillId="0" borderId="0" xfId="0" applyFont="1" applyFill="1" applyBorder="1" applyAlignment="1">
      <alignment horizontal="left" vertical="center" wrapText="1"/>
    </xf>
    <xf numFmtId="0" fontId="36" fillId="6" borderId="0" xfId="0" applyFont="1" applyFill="1" applyBorder="1" applyAlignment="1">
      <alignment horizontal="center"/>
    </xf>
    <xf numFmtId="0" fontId="24" fillId="0" borderId="0" xfId="0" applyFont="1" applyFill="1" applyBorder="1" applyAlignment="1">
      <alignment horizontal="center"/>
    </xf>
    <xf numFmtId="14" fontId="24" fillId="12" borderId="0" xfId="0" applyNumberFormat="1" applyFont="1" applyFill="1" applyBorder="1" applyAlignment="1">
      <alignment horizontal="center"/>
    </xf>
    <xf numFmtId="0" fontId="24" fillId="12" borderId="0" xfId="0" applyNumberFormat="1" applyFont="1" applyFill="1" applyBorder="1" applyAlignment="1">
      <alignment horizontal="center"/>
    </xf>
    <xf numFmtId="0" fontId="26" fillId="0" borderId="0" xfId="0" applyFont="1" applyFill="1" applyBorder="1" applyAlignment="1"/>
    <xf numFmtId="0" fontId="25" fillId="0" borderId="4" xfId="0" applyFont="1" applyFill="1" applyBorder="1" applyAlignment="1">
      <alignment horizontal="left"/>
    </xf>
    <xf numFmtId="0" fontId="24" fillId="0" borderId="42" xfId="0" applyFont="1" applyFill="1" applyBorder="1" applyAlignment="1">
      <alignment horizontal="center" wrapText="1"/>
    </xf>
    <xf numFmtId="0" fontId="24" fillId="0" borderId="97" xfId="0" applyFont="1" applyFill="1" applyBorder="1" applyAlignment="1">
      <alignment horizontal="center" wrapText="1"/>
    </xf>
    <xf numFmtId="0" fontId="24" fillId="0" borderId="90" xfId="0" applyFont="1" applyFill="1" applyBorder="1" applyAlignment="1">
      <alignment horizontal="center" wrapText="1"/>
    </xf>
    <xf numFmtId="0" fontId="22" fillId="40" borderId="76" xfId="0" applyFont="1" applyFill="1" applyBorder="1" applyAlignment="1">
      <alignment horizontal="center" vertical="center"/>
    </xf>
    <xf numFmtId="0" fontId="22" fillId="40" borderId="0" xfId="0" applyFont="1" applyFill="1" applyBorder="1" applyAlignment="1">
      <alignment horizontal="center" vertical="center"/>
    </xf>
    <xf numFmtId="0" fontId="22" fillId="40" borderId="41" xfId="0" applyFont="1" applyFill="1" applyBorder="1" applyAlignment="1">
      <alignment horizontal="center" vertical="center"/>
    </xf>
    <xf numFmtId="0" fontId="87" fillId="0" borderId="0" xfId="0" applyFont="1" applyAlignment="1" applyProtection="1">
      <alignment horizontal="left" vertical="center" wrapText="1"/>
      <protection locked="0"/>
    </xf>
    <xf numFmtId="0" fontId="0" fillId="0" borderId="0" xfId="0" applyAlignment="1" applyProtection="1">
      <alignment wrapText="1"/>
      <protection locked="0"/>
    </xf>
    <xf numFmtId="0" fontId="89" fillId="0" borderId="0" xfId="0" applyFont="1" applyAlignment="1" applyProtection="1">
      <alignment wrapText="1"/>
      <protection locked="0"/>
    </xf>
    <xf numFmtId="0" fontId="0" fillId="0" borderId="0" xfId="0" applyAlignment="1" applyProtection="1">
      <alignment horizontal="left" wrapText="1"/>
      <protection locked="0"/>
    </xf>
    <xf numFmtId="0" fontId="89" fillId="0" borderId="0" xfId="0" applyFont="1" applyAlignment="1">
      <alignment wrapText="1"/>
    </xf>
    <xf numFmtId="0" fontId="0" fillId="0" borderId="0" xfId="0" applyAlignment="1">
      <alignment wrapText="1"/>
    </xf>
    <xf numFmtId="0" fontId="51" fillId="0" borderId="0" xfId="5" applyFont="1" applyBorder="1" applyAlignment="1">
      <alignment horizontal="center"/>
    </xf>
    <xf numFmtId="3" fontId="21" fillId="48" borderId="7" xfId="5" applyNumberFormat="1" applyFont="1" applyFill="1" applyBorder="1" applyAlignment="1" applyProtection="1">
      <alignment horizontal="center"/>
      <protection locked="0"/>
    </xf>
    <xf numFmtId="3" fontId="21" fillId="48" borderId="16" xfId="5" applyNumberFormat="1" applyFont="1" applyFill="1" applyBorder="1" applyAlignment="1" applyProtection="1">
      <alignment horizontal="center"/>
      <protection locked="0"/>
    </xf>
    <xf numFmtId="0" fontId="22" fillId="0" borderId="0" xfId="5" applyFont="1" applyAlignment="1">
      <alignment horizontal="center"/>
    </xf>
    <xf numFmtId="0" fontId="22" fillId="5" borderId="7" xfId="5" applyFont="1" applyFill="1" applyBorder="1" applyAlignment="1" applyProtection="1">
      <alignment horizontal="center"/>
      <protection locked="0"/>
    </xf>
    <xf numFmtId="0" fontId="22" fillId="5" borderId="39" xfId="5" applyFont="1" applyFill="1" applyBorder="1" applyAlignment="1" applyProtection="1">
      <alignment horizontal="center"/>
      <protection locked="0"/>
    </xf>
    <xf numFmtId="0" fontId="22" fillId="5" borderId="16" xfId="5" applyFont="1" applyFill="1" applyBorder="1" applyAlignment="1" applyProtection="1">
      <alignment horizontal="center"/>
      <protection locked="0"/>
    </xf>
    <xf numFmtId="0" fontId="22" fillId="0" borderId="32" xfId="5" applyFont="1" applyFill="1" applyBorder="1" applyAlignment="1" applyProtection="1">
      <alignment horizontal="left"/>
    </xf>
    <xf numFmtId="0" fontId="22" fillId="0" borderId="110" xfId="5" applyFont="1" applyFill="1" applyBorder="1" applyAlignment="1" applyProtection="1">
      <alignment horizontal="left"/>
    </xf>
    <xf numFmtId="0" fontId="22" fillId="0" borderId="34" xfId="5" applyFont="1" applyFill="1" applyBorder="1" applyAlignment="1" applyProtection="1">
      <alignment horizontal="left"/>
    </xf>
    <xf numFmtId="3" fontId="21" fillId="29" borderId="38" xfId="5" applyNumberFormat="1" applyFont="1" applyFill="1" applyBorder="1" applyAlignment="1" applyProtection="1">
      <alignment horizontal="center"/>
    </xf>
    <xf numFmtId="0" fontId="49" fillId="36" borderId="0" xfId="7" applyFont="1" applyFill="1" applyAlignment="1" applyProtection="1">
      <alignment horizontal="center" vertical="center"/>
    </xf>
    <xf numFmtId="0" fontId="60" fillId="36" borderId="0" xfId="5" applyFont="1" applyFill="1" applyAlignment="1">
      <alignment horizontal="center" vertical="center"/>
    </xf>
    <xf numFmtId="0" fontId="22" fillId="15" borderId="38" xfId="5" applyFont="1" applyFill="1" applyBorder="1" applyAlignment="1">
      <alignment horizontal="left"/>
    </xf>
    <xf numFmtId="0" fontId="21" fillId="0" borderId="38" xfId="5" applyFont="1" applyBorder="1" applyAlignment="1" applyProtection="1">
      <alignment horizontal="left"/>
      <protection locked="0"/>
    </xf>
    <xf numFmtId="0" fontId="21" fillId="0" borderId="38" xfId="5" applyFont="1" applyBorder="1" applyAlignment="1">
      <alignment horizontal="left" vertical="top"/>
    </xf>
    <xf numFmtId="0" fontId="21" fillId="0" borderId="0" xfId="5" applyFont="1" applyAlignment="1" applyProtection="1">
      <alignment horizontal="center"/>
      <protection locked="0"/>
    </xf>
    <xf numFmtId="0" fontId="21" fillId="0" borderId="0" xfId="5" applyFont="1" applyAlignment="1">
      <alignment horizontal="center"/>
    </xf>
    <xf numFmtId="0" fontId="21" fillId="0" borderId="0" xfId="5" applyFont="1" applyAlignment="1">
      <alignment horizontal="left"/>
    </xf>
    <xf numFmtId="0" fontId="21" fillId="0" borderId="0" xfId="5" applyFont="1" applyAlignment="1">
      <alignment horizontal="left" indent="18"/>
    </xf>
    <xf numFmtId="0" fontId="21" fillId="0" borderId="47" xfId="5" applyFont="1" applyBorder="1" applyAlignment="1" applyProtection="1">
      <alignment horizontal="center"/>
      <protection locked="0"/>
    </xf>
    <xf numFmtId="0" fontId="21" fillId="0" borderId="48" xfId="5" applyFont="1" applyFill="1" applyBorder="1" applyAlignment="1">
      <alignment horizontal="left"/>
    </xf>
    <xf numFmtId="0" fontId="21" fillId="0" borderId="49" xfId="5" applyFont="1" applyFill="1" applyBorder="1" applyAlignment="1">
      <alignment horizontal="left"/>
    </xf>
    <xf numFmtId="0" fontId="21" fillId="0" borderId="50" xfId="5" applyFont="1" applyFill="1" applyBorder="1" applyAlignment="1">
      <alignment horizontal="left"/>
    </xf>
    <xf numFmtId="0" fontId="21" fillId="0" borderId="38" xfId="5" applyFont="1" applyFill="1" applyBorder="1" applyAlignment="1">
      <alignment horizontal="left"/>
    </xf>
    <xf numFmtId="0" fontId="21" fillId="0" borderId="38" xfId="5" applyFont="1" applyBorder="1" applyAlignment="1">
      <alignment horizontal="left"/>
    </xf>
    <xf numFmtId="0" fontId="36" fillId="6" borderId="0" xfId="5" applyFont="1" applyFill="1" applyBorder="1" applyAlignment="1">
      <alignment horizontal="center"/>
    </xf>
    <xf numFmtId="0" fontId="25" fillId="0" borderId="0" xfId="0" applyFont="1" applyFill="1" applyBorder="1" applyAlignment="1">
      <alignment horizontal="center"/>
    </xf>
    <xf numFmtId="0" fontId="24" fillId="12" borderId="0" xfId="0" applyFont="1" applyFill="1" applyBorder="1" applyAlignment="1">
      <alignment horizontal="center"/>
    </xf>
    <xf numFmtId="0" fontId="26" fillId="0" borderId="0" xfId="0" applyFont="1" applyFill="1" applyBorder="1" applyAlignment="1">
      <alignment horizontal="left"/>
    </xf>
    <xf numFmtId="49" fontId="15" fillId="12" borderId="0" xfId="0" applyNumberFormat="1" applyFont="1" applyFill="1" applyBorder="1" applyAlignment="1">
      <alignment horizontal="center"/>
    </xf>
    <xf numFmtId="0" fontId="24" fillId="0" borderId="0" xfId="0" applyFont="1" applyBorder="1" applyAlignment="1">
      <alignment horizontal="left" vertical="top"/>
    </xf>
    <xf numFmtId="0" fontId="21" fillId="41" borderId="0" xfId="5" applyFont="1" applyFill="1" applyAlignment="1">
      <alignment horizontal="left" vertical="center" wrapText="1"/>
    </xf>
    <xf numFmtId="0" fontId="24" fillId="0" borderId="0" xfId="0" applyFont="1" applyBorder="1" applyAlignment="1">
      <alignment horizontal="left"/>
    </xf>
    <xf numFmtId="0" fontId="24" fillId="5" borderId="0" xfId="0" applyFont="1" applyFill="1" applyBorder="1" applyAlignment="1">
      <alignment horizontal="left"/>
    </xf>
    <xf numFmtId="0" fontId="24" fillId="11" borderId="0" xfId="0" applyFont="1" applyFill="1" applyBorder="1" applyAlignment="1">
      <alignment horizontal="left"/>
    </xf>
    <xf numFmtId="0" fontId="24" fillId="9" borderId="0" xfId="0" applyFont="1" applyFill="1" applyBorder="1" applyAlignment="1">
      <alignment horizontal="left"/>
    </xf>
    <xf numFmtId="0" fontId="22" fillId="0" borderId="0" xfId="5" applyFont="1" applyAlignment="1">
      <alignment horizontal="right"/>
    </xf>
    <xf numFmtId="0" fontId="21" fillId="0" borderId="0" xfId="5" applyFont="1" applyAlignment="1">
      <alignment horizontal="left" wrapText="1"/>
    </xf>
    <xf numFmtId="0" fontId="51" fillId="0" borderId="0" xfId="5" applyFont="1" applyFill="1" applyBorder="1" applyAlignment="1">
      <alignment horizontal="left"/>
    </xf>
    <xf numFmtId="0" fontId="51" fillId="0" borderId="0" xfId="0" applyFont="1" applyAlignment="1">
      <alignment horizontal="left"/>
    </xf>
    <xf numFmtId="0" fontId="22" fillId="6" borderId="0" xfId="5" applyFont="1" applyFill="1" applyAlignment="1">
      <alignment horizontal="right" vertical="center"/>
    </xf>
    <xf numFmtId="0" fontId="22" fillId="6" borderId="6" xfId="5" applyFont="1" applyFill="1" applyBorder="1" applyAlignment="1">
      <alignment horizontal="right" vertical="center"/>
    </xf>
    <xf numFmtId="0" fontId="21" fillId="0" borderId="0" xfId="5" applyFont="1" applyBorder="1" applyAlignment="1">
      <alignment horizontal="left"/>
    </xf>
    <xf numFmtId="0" fontId="21" fillId="41" borderId="98" xfId="5" applyFont="1" applyFill="1" applyBorder="1" applyAlignment="1" applyProtection="1">
      <alignment horizontal="left"/>
      <protection locked="0"/>
    </xf>
    <xf numFmtId="0" fontId="22" fillId="4" borderId="31" xfId="5" applyFont="1" applyFill="1" applyBorder="1" applyAlignment="1" applyProtection="1">
      <alignment horizontal="left"/>
    </xf>
    <xf numFmtId="0" fontId="22" fillId="6" borderId="81" xfId="5" applyFont="1" applyFill="1" applyBorder="1" applyAlignment="1" applyProtection="1">
      <alignment horizontal="left"/>
    </xf>
    <xf numFmtId="170" fontId="32" fillId="7" borderId="0" xfId="5" applyNumberFormat="1" applyFont="1" applyFill="1" applyAlignment="1" applyProtection="1">
      <alignment horizontal="center" vertical="center"/>
    </xf>
    <xf numFmtId="0" fontId="22" fillId="6" borderId="0" xfId="5" applyFont="1" applyFill="1" applyBorder="1" applyAlignment="1">
      <alignment horizontal="center" vertical="top"/>
    </xf>
    <xf numFmtId="0" fontId="21" fillId="52" borderId="0" xfId="5" applyFont="1" applyFill="1" applyAlignment="1">
      <alignment horizontal="left" vertical="center" wrapText="1"/>
    </xf>
    <xf numFmtId="0" fontId="71" fillId="0" borderId="0" xfId="5" applyFont="1" applyAlignment="1">
      <alignment horizontal="right" vertical="center"/>
    </xf>
    <xf numFmtId="0" fontId="21" fillId="0" borderId="0" xfId="5" applyFont="1" applyBorder="1" applyAlignment="1" applyProtection="1">
      <alignment horizontal="left"/>
      <protection locked="0"/>
    </xf>
    <xf numFmtId="0" fontId="21" fillId="0" borderId="0" xfId="5" applyFont="1" applyBorder="1" applyAlignment="1">
      <alignment horizontal="left" vertical="top"/>
    </xf>
    <xf numFmtId="0" fontId="22" fillId="6" borderId="81" xfId="5" applyFont="1" applyFill="1" applyBorder="1" applyAlignment="1">
      <alignment horizontal="left"/>
    </xf>
    <xf numFmtId="0" fontId="100" fillId="55" borderId="124" xfId="0" applyFont="1" applyFill="1" applyBorder="1" applyAlignment="1">
      <alignment horizontal="center" vertical="center" wrapText="1"/>
    </xf>
    <xf numFmtId="0" fontId="100" fillId="55" borderId="125" xfId="0" applyFont="1" applyFill="1" applyBorder="1" applyAlignment="1">
      <alignment horizontal="center" vertical="center" wrapText="1"/>
    </xf>
    <xf numFmtId="0" fontId="101" fillId="55" borderId="131" xfId="0" applyFont="1" applyFill="1" applyBorder="1" applyAlignment="1">
      <alignment horizontal="center" vertical="center" wrapText="1"/>
    </xf>
    <xf numFmtId="0" fontId="101" fillId="0" borderId="113" xfId="0" applyFont="1" applyBorder="1" applyAlignment="1">
      <alignment horizontal="center" vertical="center" wrapText="1"/>
    </xf>
    <xf numFmtId="0" fontId="103" fillId="55" borderId="113" xfId="0" applyFont="1" applyFill="1" applyBorder="1" applyAlignment="1">
      <alignment horizontal="center" vertical="center"/>
    </xf>
    <xf numFmtId="0" fontId="103" fillId="55" borderId="113" xfId="0" applyFont="1" applyFill="1" applyBorder="1" applyAlignment="1">
      <alignment horizontal="center" vertical="center" wrapText="1"/>
    </xf>
    <xf numFmtId="0" fontId="101" fillId="0" borderId="113" xfId="36" applyNumberFormat="1" applyFont="1" applyFill="1" applyBorder="1" applyAlignment="1" applyProtection="1">
      <alignment horizontal="center" vertical="center"/>
    </xf>
    <xf numFmtId="177" fontId="101" fillId="0" borderId="113" xfId="36" applyNumberFormat="1" applyFont="1" applyFill="1" applyBorder="1" applyAlignment="1" applyProtection="1">
      <alignment horizontal="center" vertical="center"/>
    </xf>
    <xf numFmtId="0" fontId="103" fillId="0" borderId="113" xfId="2" applyNumberFormat="1" applyFont="1" applyFill="1" applyBorder="1" applyAlignment="1" applyProtection="1">
      <alignment horizontal="center" vertical="center" wrapText="1"/>
    </xf>
    <xf numFmtId="3" fontId="103" fillId="0" borderId="113" xfId="0" applyNumberFormat="1" applyFont="1" applyBorder="1" applyAlignment="1">
      <alignment horizontal="center" vertical="center"/>
    </xf>
    <xf numFmtId="0" fontId="103" fillId="0" borderId="113" xfId="0" applyFont="1" applyBorder="1" applyAlignment="1">
      <alignment horizontal="center" vertical="center"/>
    </xf>
    <xf numFmtId="177" fontId="103" fillId="0" borderId="113" xfId="36" applyNumberFormat="1" applyFont="1" applyFill="1" applyBorder="1" applyAlignment="1" applyProtection="1">
      <alignment horizontal="center" vertical="center"/>
    </xf>
    <xf numFmtId="0" fontId="103" fillId="0" borderId="113" xfId="0" applyFont="1" applyBorder="1" applyAlignment="1">
      <alignment horizontal="right" vertical="center" wrapText="1" indent="1"/>
    </xf>
    <xf numFmtId="4" fontId="101" fillId="0" borderId="113" xfId="0" applyNumberFormat="1" applyFont="1" applyBorder="1" applyAlignment="1">
      <alignment horizontal="center" vertical="center"/>
    </xf>
    <xf numFmtId="0" fontId="103" fillId="56" borderId="113" xfId="0" applyFont="1" applyFill="1" applyBorder="1" applyAlignment="1">
      <alignment horizontal="center" vertical="center"/>
    </xf>
    <xf numFmtId="0" fontId="103" fillId="57" borderId="113" xfId="0" applyFont="1" applyFill="1" applyBorder="1" applyAlignment="1">
      <alignment horizontal="center" vertical="center"/>
    </xf>
    <xf numFmtId="9" fontId="101" fillId="0" borderId="113" xfId="2" applyFont="1" applyFill="1" applyBorder="1" applyAlignment="1" applyProtection="1">
      <alignment horizontal="center" vertical="center"/>
    </xf>
    <xf numFmtId="9" fontId="103" fillId="0" borderId="113" xfId="2" applyFont="1" applyFill="1" applyBorder="1" applyAlignment="1" applyProtection="1">
      <alignment horizontal="center" vertical="center"/>
    </xf>
    <xf numFmtId="0" fontId="104" fillId="0" borderId="113" xfId="2" applyNumberFormat="1" applyFont="1" applyFill="1" applyBorder="1" applyAlignment="1" applyProtection="1">
      <alignment horizontal="center" vertical="center"/>
    </xf>
    <xf numFmtId="0" fontId="104" fillId="55" borderId="113" xfId="2" applyNumberFormat="1" applyFont="1" applyFill="1" applyBorder="1" applyAlignment="1">
      <alignment horizontal="center" vertical="center"/>
    </xf>
    <xf numFmtId="0" fontId="103" fillId="55" borderId="113" xfId="2" applyNumberFormat="1" applyFont="1" applyFill="1" applyBorder="1" applyAlignment="1">
      <alignment horizontal="center" vertical="center" wrapText="1"/>
    </xf>
    <xf numFmtId="44" fontId="103" fillId="0" borderId="113" xfId="36" applyFont="1" applyFill="1" applyBorder="1" applyAlignment="1" applyProtection="1">
      <alignment horizontal="center" vertical="center"/>
    </xf>
    <xf numFmtId="44" fontId="102" fillId="0" borderId="113" xfId="36" applyFont="1" applyFill="1" applyBorder="1" applyAlignment="1" applyProtection="1">
      <alignment horizontal="center" vertical="center"/>
    </xf>
    <xf numFmtId="44" fontId="103" fillId="0" borderId="53" xfId="36" applyFont="1" applyFill="1" applyBorder="1" applyAlignment="1" applyProtection="1">
      <alignment horizontal="center" vertical="center"/>
    </xf>
    <xf numFmtId="44" fontId="103" fillId="0" borderId="55" xfId="36" applyFont="1" applyFill="1" applyBorder="1" applyAlignment="1" applyProtection="1">
      <alignment horizontal="center" vertical="center"/>
    </xf>
    <xf numFmtId="44" fontId="103" fillId="0" borderId="54" xfId="36" applyFont="1" applyFill="1" applyBorder="1" applyAlignment="1" applyProtection="1">
      <alignment horizontal="center" vertical="center"/>
    </xf>
    <xf numFmtId="0" fontId="104" fillId="0" borderId="53" xfId="2" applyNumberFormat="1" applyFont="1" applyFill="1" applyBorder="1" applyAlignment="1">
      <alignment horizontal="center" vertical="center"/>
    </xf>
    <xf numFmtId="0" fontId="104" fillId="0" borderId="55" xfId="2" applyNumberFormat="1" applyFont="1" applyFill="1" applyBorder="1" applyAlignment="1">
      <alignment horizontal="center" vertical="center"/>
    </xf>
    <xf numFmtId="177" fontId="103" fillId="56" borderId="54" xfId="0" applyNumberFormat="1" applyFont="1" applyFill="1" applyBorder="1" applyAlignment="1">
      <alignment horizontal="center" vertical="center"/>
    </xf>
    <xf numFmtId="0" fontId="103" fillId="56" borderId="54" xfId="0" applyFont="1" applyFill="1" applyBorder="1" applyAlignment="1">
      <alignment horizontal="center" vertical="center"/>
    </xf>
    <xf numFmtId="166" fontId="103" fillId="0" borderId="113" xfId="2" applyNumberFormat="1" applyFont="1" applyFill="1" applyBorder="1" applyAlignment="1" applyProtection="1">
      <alignment horizontal="center" vertical="center"/>
    </xf>
    <xf numFmtId="166" fontId="103" fillId="0" borderId="53" xfId="2" applyNumberFormat="1" applyFont="1" applyFill="1" applyBorder="1" applyAlignment="1" applyProtection="1">
      <alignment horizontal="center" vertical="center" wrapText="1"/>
    </xf>
    <xf numFmtId="166" fontId="103" fillId="0" borderId="55" xfId="2" applyNumberFormat="1" applyFont="1" applyFill="1" applyBorder="1" applyAlignment="1" applyProtection="1">
      <alignment horizontal="center" vertical="center" wrapText="1"/>
    </xf>
    <xf numFmtId="166" fontId="103" fillId="0" borderId="53" xfId="2" applyNumberFormat="1" applyFont="1" applyFill="1" applyBorder="1" applyAlignment="1" applyProtection="1">
      <alignment horizontal="center" vertical="center"/>
    </xf>
    <xf numFmtId="166" fontId="103" fillId="0" borderId="55" xfId="2" applyNumberFormat="1" applyFont="1" applyFill="1" applyBorder="1" applyAlignment="1" applyProtection="1">
      <alignment horizontal="center" vertical="center"/>
    </xf>
    <xf numFmtId="0" fontId="103" fillId="0" borderId="53" xfId="36" applyNumberFormat="1" applyFont="1" applyFill="1" applyBorder="1" applyAlignment="1" applyProtection="1">
      <alignment horizontal="center" vertical="center"/>
    </xf>
    <xf numFmtId="177" fontId="103" fillId="0" borderId="55" xfId="36" applyNumberFormat="1" applyFont="1" applyFill="1" applyBorder="1" applyAlignment="1" applyProtection="1">
      <alignment horizontal="center" vertical="center"/>
    </xf>
    <xf numFmtId="3" fontId="102" fillId="55" borderId="113" xfId="0" applyNumberFormat="1" applyFont="1" applyFill="1" applyBorder="1" applyAlignment="1">
      <alignment horizontal="center" vertical="center"/>
    </xf>
    <xf numFmtId="0" fontId="103" fillId="55" borderId="86" xfId="0" applyFont="1" applyFill="1" applyBorder="1" applyAlignment="1">
      <alignment horizontal="center" vertical="center"/>
    </xf>
    <xf numFmtId="0" fontId="103" fillId="55" borderId="87" xfId="0" applyFont="1" applyFill="1" applyBorder="1" applyAlignment="1">
      <alignment horizontal="center" vertical="center"/>
    </xf>
    <xf numFmtId="3" fontId="103" fillId="0" borderId="53" xfId="0" applyNumberFormat="1" applyFont="1" applyBorder="1" applyAlignment="1">
      <alignment horizontal="center" vertical="center"/>
    </xf>
    <xf numFmtId="3" fontId="103" fillId="0" borderId="55" xfId="0" applyNumberFormat="1" applyFont="1" applyBorder="1" applyAlignment="1">
      <alignment horizontal="center" vertical="center"/>
    </xf>
    <xf numFmtId="1" fontId="103" fillId="55" borderId="131" xfId="0" applyNumberFormat="1" applyFont="1" applyFill="1" applyBorder="1" applyAlignment="1">
      <alignment horizontal="center" vertical="center"/>
    </xf>
    <xf numFmtId="3" fontId="102" fillId="55" borderId="53" xfId="0" applyNumberFormat="1" applyFont="1" applyFill="1" applyBorder="1" applyAlignment="1">
      <alignment horizontal="center" vertical="center"/>
    </xf>
    <xf numFmtId="3" fontId="102" fillId="55" borderId="55" xfId="0" applyNumberFormat="1" applyFont="1" applyFill="1" applyBorder="1" applyAlignment="1">
      <alignment horizontal="center" vertical="center"/>
    </xf>
    <xf numFmtId="0" fontId="103" fillId="56" borderId="53" xfId="0" applyFont="1" applyFill="1" applyBorder="1" applyAlignment="1">
      <alignment horizontal="center" vertical="center"/>
    </xf>
    <xf numFmtId="0" fontId="103" fillId="55" borderId="113" xfId="0" quotePrefix="1" applyFont="1" applyFill="1" applyBorder="1" applyAlignment="1">
      <alignment horizontal="center" vertical="center" wrapText="1"/>
    </xf>
    <xf numFmtId="0" fontId="103" fillId="55" borderId="53" xfId="0" applyFont="1" applyFill="1" applyBorder="1" applyAlignment="1">
      <alignment horizontal="center" vertical="center"/>
    </xf>
    <xf numFmtId="0" fontId="103" fillId="55" borderId="55" xfId="0" applyFont="1" applyFill="1" applyBorder="1" applyAlignment="1">
      <alignment horizontal="center" vertical="center"/>
    </xf>
    <xf numFmtId="3" fontId="103" fillId="55" borderId="53" xfId="0" applyNumberFormat="1" applyFont="1" applyFill="1" applyBorder="1" applyAlignment="1">
      <alignment horizontal="center" vertical="center"/>
    </xf>
    <xf numFmtId="3" fontId="103" fillId="55" borderId="55" xfId="0" applyNumberFormat="1" applyFont="1" applyFill="1" applyBorder="1" applyAlignment="1">
      <alignment horizontal="center" vertical="center"/>
    </xf>
    <xf numFmtId="177" fontId="103" fillId="0" borderId="53" xfId="36" applyNumberFormat="1" applyFont="1" applyFill="1" applyBorder="1" applyAlignment="1" applyProtection="1">
      <alignment horizontal="right" vertical="center"/>
    </xf>
    <xf numFmtId="177" fontId="103" fillId="0" borderId="55" xfId="36" applyNumberFormat="1" applyFont="1" applyFill="1" applyBorder="1" applyAlignment="1" applyProtection="1">
      <alignment horizontal="right" vertical="center"/>
    </xf>
    <xf numFmtId="177" fontId="103" fillId="58" borderId="113" xfId="36" applyNumberFormat="1" applyFont="1" applyFill="1" applyBorder="1" applyAlignment="1">
      <alignment horizontal="center" vertical="center"/>
    </xf>
    <xf numFmtId="17" fontId="103" fillId="55" borderId="113" xfId="0" applyNumberFormat="1" applyFont="1" applyFill="1" applyBorder="1" applyAlignment="1">
      <alignment horizontal="center" vertical="center"/>
    </xf>
    <xf numFmtId="180" fontId="103" fillId="0" borderId="113" xfId="36" applyNumberFormat="1" applyFont="1" applyFill="1" applyBorder="1" applyAlignment="1" applyProtection="1">
      <alignment horizontal="center" vertical="center"/>
    </xf>
    <xf numFmtId="177" fontId="102" fillId="0" borderId="113" xfId="36" applyNumberFormat="1" applyFont="1" applyFill="1" applyBorder="1" applyAlignment="1" applyProtection="1">
      <alignment horizontal="center" vertical="center"/>
    </xf>
    <xf numFmtId="0" fontId="21" fillId="0" borderId="47" xfId="5" applyFont="1" applyFill="1" applyBorder="1" applyAlignment="1" applyProtection="1">
      <alignment horizontal="center"/>
      <protection locked="0"/>
    </xf>
    <xf numFmtId="0" fontId="21" fillId="0" borderId="38" xfId="5" applyFont="1" applyFill="1" applyBorder="1" applyAlignment="1">
      <alignment horizontal="left" vertical="center"/>
    </xf>
    <xf numFmtId="0" fontId="46" fillId="0" borderId="0" xfId="5" applyFont="1" applyAlignment="1">
      <alignment horizontal="left" wrapText="1"/>
    </xf>
    <xf numFmtId="3" fontId="21" fillId="48" borderId="111" xfId="5" applyNumberFormat="1" applyFont="1" applyFill="1" applyBorder="1" applyAlignment="1" applyProtection="1">
      <alignment horizontal="center"/>
      <protection locked="0"/>
    </xf>
    <xf numFmtId="3" fontId="21" fillId="48" borderId="112" xfId="5" applyNumberFormat="1" applyFont="1" applyFill="1" applyBorder="1" applyAlignment="1" applyProtection="1">
      <alignment horizontal="center"/>
      <protection locked="0"/>
    </xf>
    <xf numFmtId="0" fontId="22" fillId="5" borderId="111" xfId="5" applyFont="1" applyFill="1" applyBorder="1" applyAlignment="1" applyProtection="1">
      <alignment horizontal="center"/>
      <protection locked="0"/>
    </xf>
    <xf numFmtId="0" fontId="22" fillId="5" borderId="98" xfId="5" applyFont="1" applyFill="1" applyBorder="1" applyAlignment="1" applyProtection="1">
      <alignment horizontal="center"/>
      <protection locked="0"/>
    </xf>
    <xf numFmtId="0" fontId="22" fillId="5" borderId="112" xfId="5" applyFont="1" applyFill="1" applyBorder="1" applyAlignment="1" applyProtection="1">
      <alignment horizontal="center"/>
      <protection locked="0"/>
    </xf>
    <xf numFmtId="0" fontId="21" fillId="0" borderId="0" xfId="17" applyFont="1" applyAlignment="1">
      <alignment horizontal="center" vertical="center" wrapText="1"/>
    </xf>
    <xf numFmtId="0" fontId="32" fillId="0" borderId="0" xfId="17" applyFont="1" applyAlignment="1">
      <alignment horizontal="left"/>
    </xf>
    <xf numFmtId="0" fontId="32" fillId="23" borderId="88" xfId="17" applyFont="1" applyFill="1" applyBorder="1" applyAlignment="1">
      <alignment horizontal="left"/>
    </xf>
    <xf numFmtId="0" fontId="32" fillId="23" borderId="0" xfId="17" applyFont="1" applyFill="1" applyAlignment="1">
      <alignment horizontal="left"/>
    </xf>
    <xf numFmtId="10" fontId="21" fillId="21" borderId="48" xfId="6" applyFont="1" applyFill="1" applyBorder="1" applyAlignment="1" applyProtection="1">
      <alignment horizontal="center"/>
      <protection locked="0"/>
    </xf>
    <xf numFmtId="10" fontId="21" fillId="21" borderId="50" xfId="6" applyFont="1" applyFill="1" applyBorder="1" applyAlignment="1" applyProtection="1">
      <alignment horizontal="center"/>
      <protection locked="0"/>
    </xf>
    <xf numFmtId="167" fontId="21" fillId="24" borderId="48" xfId="3" applyNumberFormat="1" applyFont="1" applyFill="1" applyBorder="1" applyAlignment="1" applyProtection="1">
      <alignment horizontal="center"/>
      <protection locked="0"/>
    </xf>
    <xf numFmtId="167" fontId="21" fillId="24" borderId="50" xfId="3" applyNumberFormat="1" applyFont="1" applyFill="1" applyBorder="1" applyAlignment="1" applyProtection="1">
      <alignment horizontal="center"/>
      <protection locked="0"/>
    </xf>
    <xf numFmtId="3" fontId="21" fillId="5" borderId="48" xfId="3" applyFont="1" applyFill="1" applyBorder="1" applyAlignment="1" applyProtection="1">
      <alignment horizontal="center"/>
      <protection locked="0"/>
    </xf>
    <xf numFmtId="3" fontId="21" fillId="5" borderId="49" xfId="3" applyFont="1" applyFill="1" applyBorder="1" applyAlignment="1" applyProtection="1">
      <alignment horizontal="center"/>
      <protection locked="0"/>
    </xf>
    <xf numFmtId="3" fontId="21" fillId="5" borderId="50" xfId="3" applyFont="1" applyFill="1" applyBorder="1" applyAlignment="1" applyProtection="1">
      <alignment horizontal="center"/>
      <protection locked="0"/>
    </xf>
    <xf numFmtId="6" fontId="31" fillId="0" borderId="0" xfId="17" applyNumberFormat="1" applyFont="1" applyAlignment="1">
      <alignment horizontal="left"/>
    </xf>
    <xf numFmtId="0" fontId="46" fillId="0" borderId="0" xfId="17" applyFont="1" applyAlignment="1">
      <alignment horizontal="left"/>
    </xf>
    <xf numFmtId="0" fontId="21" fillId="0" borderId="81" xfId="17" applyFont="1" applyBorder="1" applyAlignment="1">
      <alignment horizontal="center"/>
    </xf>
    <xf numFmtId="0" fontId="32" fillId="6" borderId="0" xfId="17" applyFont="1" applyFill="1" applyAlignment="1">
      <alignment horizontal="center"/>
    </xf>
    <xf numFmtId="0" fontId="32" fillId="6" borderId="0" xfId="17" applyFont="1" applyFill="1" applyAlignment="1" applyProtection="1">
      <alignment horizontal="left" vertical="top"/>
      <protection locked="0"/>
    </xf>
    <xf numFmtId="0" fontId="32" fillId="6" borderId="52" xfId="17" applyFont="1" applyFill="1" applyBorder="1" applyAlignment="1" applyProtection="1">
      <alignment horizontal="left" vertical="top"/>
      <protection locked="0"/>
    </xf>
    <xf numFmtId="14" fontId="21" fillId="9" borderId="0" xfId="17" applyNumberFormat="1" applyFont="1" applyFill="1" applyAlignment="1">
      <alignment horizontal="left"/>
    </xf>
    <xf numFmtId="49" fontId="21" fillId="9" borderId="0" xfId="17" applyNumberFormat="1" applyFont="1" applyFill="1" applyAlignment="1">
      <alignment horizontal="left"/>
    </xf>
    <xf numFmtId="0" fontId="21" fillId="9" borderId="0" xfId="17" applyNumberFormat="1" applyFont="1" applyFill="1" applyAlignment="1">
      <alignment horizontal="left"/>
    </xf>
    <xf numFmtId="0" fontId="49" fillId="28" borderId="48" xfId="17" applyFont="1" applyFill="1" applyBorder="1" applyAlignment="1">
      <alignment horizontal="left" vertical="center" wrapText="1"/>
    </xf>
    <xf numFmtId="0" fontId="49" fillId="28" borderId="49" xfId="17" applyFont="1" applyFill="1" applyBorder="1" applyAlignment="1">
      <alignment horizontal="left" vertical="center"/>
    </xf>
    <xf numFmtId="0" fontId="49" fillId="28" borderId="50" xfId="17" applyFont="1" applyFill="1" applyBorder="1" applyAlignment="1">
      <alignment horizontal="left" vertical="center"/>
    </xf>
    <xf numFmtId="0" fontId="22" fillId="0" borderId="48" xfId="17" applyFont="1" applyBorder="1" applyAlignment="1">
      <alignment horizontal="left"/>
    </xf>
    <xf numFmtId="0" fontId="22" fillId="0" borderId="49" xfId="17" applyFont="1" applyBorder="1" applyAlignment="1">
      <alignment horizontal="left"/>
    </xf>
    <xf numFmtId="0" fontId="22" fillId="0" borderId="50" xfId="17" applyFont="1" applyBorder="1" applyAlignment="1">
      <alignment horizontal="left"/>
    </xf>
    <xf numFmtId="0" fontId="22" fillId="0" borderId="0" xfId="17" applyFont="1" applyAlignment="1">
      <alignment horizontal="left"/>
    </xf>
    <xf numFmtId="0" fontId="21" fillId="0" borderId="48" xfId="17" applyFont="1" applyBorder="1" applyAlignment="1">
      <alignment horizontal="left"/>
    </xf>
    <xf numFmtId="0" fontId="21" fillId="0" borderId="50" xfId="17" applyFont="1" applyBorder="1" applyAlignment="1">
      <alignment horizontal="left"/>
    </xf>
    <xf numFmtId="0" fontId="22" fillId="0" borderId="81" xfId="17" applyFont="1" applyBorder="1" applyAlignment="1">
      <alignment horizontal="center" vertical="top" wrapText="1"/>
    </xf>
    <xf numFmtId="0" fontId="22" fillId="0" borderId="48" xfId="17" applyFont="1" applyFill="1" applyBorder="1" applyAlignment="1">
      <alignment horizontal="left"/>
    </xf>
    <xf numFmtId="0" fontId="22" fillId="0" borderId="49" xfId="17" applyFont="1" applyFill="1" applyBorder="1" applyAlignment="1">
      <alignment horizontal="left"/>
    </xf>
    <xf numFmtId="0" fontId="22" fillId="0" borderId="50" xfId="17" applyFont="1" applyFill="1" applyBorder="1" applyAlignment="1">
      <alignment horizontal="left"/>
    </xf>
    <xf numFmtId="0" fontId="49" fillId="28" borderId="48" xfId="17" applyFont="1" applyFill="1" applyBorder="1" applyAlignment="1">
      <alignment horizontal="left" vertical="top" wrapText="1"/>
    </xf>
    <xf numFmtId="0" fontId="49" fillId="28" borderId="49" xfId="17" applyFont="1" applyFill="1" applyBorder="1" applyAlignment="1">
      <alignment horizontal="left" vertical="top"/>
    </xf>
    <xf numFmtId="0" fontId="49" fillId="28" borderId="50" xfId="17" applyFont="1" applyFill="1" applyBorder="1" applyAlignment="1">
      <alignment horizontal="left" vertical="top"/>
    </xf>
    <xf numFmtId="0" fontId="32" fillId="6" borderId="51" xfId="17" applyFont="1" applyFill="1" applyBorder="1" applyAlignment="1" applyProtection="1">
      <alignment horizontal="left" vertical="top"/>
      <protection locked="0"/>
    </xf>
    <xf numFmtId="0" fontId="32" fillId="6" borderId="57" xfId="17" applyFont="1" applyFill="1" applyBorder="1" applyAlignment="1" applyProtection="1">
      <alignment horizontal="left" vertical="top"/>
      <protection locked="0"/>
    </xf>
    <xf numFmtId="0" fontId="21" fillId="0" borderId="48" xfId="17" applyFont="1" applyBorder="1" applyAlignment="1" applyProtection="1">
      <alignment horizontal="left"/>
    </xf>
    <xf numFmtId="0" fontId="21" fillId="0" borderId="50" xfId="17" applyFont="1" applyBorder="1" applyAlignment="1" applyProtection="1">
      <alignment horizontal="left"/>
    </xf>
    <xf numFmtId="3" fontId="21" fillId="5" borderId="48" xfId="3" applyFont="1" applyFill="1" applyBorder="1" applyAlignment="1" applyProtection="1">
      <alignment horizontal="left"/>
      <protection locked="0"/>
    </xf>
    <xf numFmtId="3" fontId="21" fillId="5" borderId="49" xfId="3" applyFont="1" applyFill="1" applyBorder="1" applyAlignment="1" applyProtection="1">
      <alignment horizontal="left"/>
      <protection locked="0"/>
    </xf>
    <xf numFmtId="3" fontId="21" fillId="5" borderId="50" xfId="3" applyFont="1" applyFill="1" applyBorder="1" applyAlignment="1" applyProtection="1">
      <alignment horizontal="left"/>
      <protection locked="0"/>
    </xf>
    <xf numFmtId="3" fontId="21" fillId="5" borderId="114" xfId="3" applyFont="1" applyFill="1" applyBorder="1" applyAlignment="1" applyProtection="1">
      <alignment horizontal="left"/>
      <protection locked="0"/>
    </xf>
    <xf numFmtId="3" fontId="21" fillId="5" borderId="81" xfId="3" applyFont="1" applyFill="1" applyBorder="1" applyAlignment="1" applyProtection="1">
      <alignment horizontal="left"/>
      <protection locked="0"/>
    </xf>
    <xf numFmtId="3" fontId="21" fillId="5" borderId="115" xfId="3" applyFont="1" applyFill="1" applyBorder="1" applyAlignment="1" applyProtection="1">
      <alignment horizontal="left"/>
      <protection locked="0"/>
    </xf>
    <xf numFmtId="0" fontId="22" fillId="0" borderId="0" xfId="17" applyFont="1" applyAlignment="1"/>
    <xf numFmtId="0" fontId="21" fillId="0" borderId="48" xfId="17" applyFont="1" applyFill="1" applyBorder="1" applyAlignment="1">
      <alignment horizontal="left"/>
    </xf>
    <xf numFmtId="0" fontId="21" fillId="0" borderId="50" xfId="17" applyFont="1" applyFill="1" applyBorder="1" applyAlignment="1">
      <alignment horizontal="left"/>
    </xf>
    <xf numFmtId="0" fontId="22" fillId="0" borderId="48" xfId="17" applyFont="1" applyBorder="1" applyAlignment="1" applyProtection="1">
      <alignment horizontal="left"/>
    </xf>
    <xf numFmtId="0" fontId="22" fillId="0" borderId="49" xfId="17" applyFont="1" applyBorder="1" applyAlignment="1" applyProtection="1">
      <alignment horizontal="left"/>
    </xf>
    <xf numFmtId="0" fontId="22" fillId="0" borderId="50" xfId="17" applyFont="1" applyBorder="1" applyAlignment="1" applyProtection="1">
      <alignment horizontal="left"/>
    </xf>
    <xf numFmtId="0" fontId="22" fillId="0" borderId="51" xfId="17" applyFont="1" applyBorder="1" applyAlignment="1">
      <alignment horizontal="left"/>
    </xf>
    <xf numFmtId="0" fontId="27" fillId="6" borderId="0" xfId="17" applyFont="1" applyFill="1" applyBorder="1" applyAlignment="1">
      <alignment horizontal="center" vertical="top"/>
    </xf>
    <xf numFmtId="10" fontId="22" fillId="0" borderId="0" xfId="17" applyNumberFormat="1" applyFont="1" applyAlignment="1">
      <alignment horizontal="left"/>
    </xf>
    <xf numFmtId="5" fontId="22" fillId="0" borderId="47" xfId="4" applyFont="1" applyFill="1" applyBorder="1" applyAlignment="1" applyProtection="1">
      <alignment horizontal="left" wrapText="1"/>
    </xf>
    <xf numFmtId="0" fontId="21" fillId="0" borderId="47" xfId="17" applyFont="1" applyFill="1" applyBorder="1" applyAlignment="1">
      <alignment horizontal="left"/>
    </xf>
    <xf numFmtId="0" fontId="22" fillId="26" borderId="0" xfId="17" applyFont="1" applyFill="1" applyAlignment="1">
      <alignment horizontal="center" vertical="center"/>
    </xf>
    <xf numFmtId="0" fontId="22" fillId="6" borderId="0" xfId="17" applyFont="1" applyFill="1" applyAlignment="1">
      <alignment horizontal="center"/>
    </xf>
    <xf numFmtId="0" fontId="22" fillId="6" borderId="52" xfId="17" applyFont="1" applyFill="1" applyBorder="1" applyAlignment="1">
      <alignment horizontal="center"/>
    </xf>
    <xf numFmtId="0" fontId="27" fillId="6" borderId="58" xfId="17" applyFont="1" applyFill="1" applyBorder="1" applyAlignment="1">
      <alignment horizontal="center" vertical="top"/>
    </xf>
    <xf numFmtId="0" fontId="40" fillId="0" borderId="0" xfId="17" applyFont="1" applyAlignment="1">
      <alignment vertical="top" wrapText="1"/>
    </xf>
    <xf numFmtId="0" fontId="40" fillId="0" borderId="0" xfId="17" applyFont="1" applyBorder="1" applyAlignment="1">
      <alignment horizontal="center" vertical="top"/>
    </xf>
    <xf numFmtId="0" fontId="21" fillId="4" borderId="38" xfId="17" applyNumberFormat="1" applyFont="1" applyFill="1" applyBorder="1" applyAlignment="1" applyProtection="1">
      <alignment horizontal="left"/>
    </xf>
    <xf numFmtId="0" fontId="22" fillId="0" borderId="0" xfId="17" applyFont="1" applyAlignment="1" applyProtection="1">
      <alignment horizontal="left"/>
      <protection locked="0"/>
    </xf>
    <xf numFmtId="0" fontId="22" fillId="0" borderId="48" xfId="17" applyFont="1" applyBorder="1" applyAlignment="1" applyProtection="1">
      <alignment horizontal="left"/>
      <protection locked="0"/>
    </xf>
    <xf numFmtId="0" fontId="22" fillId="0" borderId="49" xfId="17" applyFont="1" applyBorder="1" applyAlignment="1" applyProtection="1">
      <alignment horizontal="left"/>
      <protection locked="0"/>
    </xf>
    <xf numFmtId="0" fontId="22" fillId="0" borderId="50" xfId="17" applyFont="1" applyBorder="1" applyAlignment="1" applyProtection="1">
      <alignment horizontal="left"/>
      <protection locked="0"/>
    </xf>
    <xf numFmtId="0" fontId="18" fillId="0" borderId="0" xfId="0" applyFont="1" applyBorder="1" applyAlignment="1">
      <alignment horizontal="left" vertical="top"/>
    </xf>
    <xf numFmtId="0" fontId="52" fillId="6" borderId="0" xfId="0" applyFont="1" applyFill="1" applyBorder="1" applyAlignment="1">
      <alignment horizontal="center"/>
    </xf>
    <xf numFmtId="0" fontId="18" fillId="11" borderId="0" xfId="0" applyFont="1" applyFill="1" applyBorder="1" applyAlignment="1">
      <alignment horizontal="left"/>
    </xf>
    <xf numFmtId="0" fontId="18" fillId="9" borderId="0" xfId="0" applyFont="1" applyFill="1" applyBorder="1" applyAlignment="1">
      <alignment horizontal="left"/>
    </xf>
    <xf numFmtId="0" fontId="18" fillId="0" borderId="0" xfId="0" applyFont="1" applyBorder="1" applyAlignment="1">
      <alignment horizontal="left"/>
    </xf>
    <xf numFmtId="0" fontId="18" fillId="5" borderId="0" xfId="0" applyFont="1" applyFill="1" applyBorder="1" applyAlignment="1">
      <alignment horizontal="left"/>
    </xf>
    <xf numFmtId="0" fontId="40" fillId="0" borderId="0" xfId="17" applyFont="1" applyAlignment="1">
      <alignment horizontal="left" vertical="top" wrapText="1"/>
    </xf>
    <xf numFmtId="0" fontId="21" fillId="5" borderId="38" xfId="17" applyNumberFormat="1" applyFont="1" applyFill="1" applyBorder="1" applyAlignment="1" applyProtection="1">
      <alignment horizontal="left"/>
      <protection locked="0"/>
    </xf>
    <xf numFmtId="0" fontId="21" fillId="5" borderId="38" xfId="17" applyFill="1" applyBorder="1" applyAlignment="1" applyProtection="1">
      <alignment horizontal="left"/>
      <protection locked="0"/>
    </xf>
    <xf numFmtId="0" fontId="104" fillId="56" borderId="53" xfId="0" applyFont="1" applyFill="1" applyBorder="1" applyAlignment="1">
      <alignment horizontal="left" vertical="center" wrapText="1"/>
    </xf>
    <xf numFmtId="0" fontId="104" fillId="56" borderId="54" xfId="0" applyFont="1" applyFill="1" applyBorder="1" applyAlignment="1">
      <alignment horizontal="left" vertical="center" wrapText="1"/>
    </xf>
    <xf numFmtId="0" fontId="104" fillId="56" borderId="55" xfId="0" applyFont="1" applyFill="1" applyBorder="1" applyAlignment="1">
      <alignment horizontal="left" vertical="center" wrapText="1"/>
    </xf>
    <xf numFmtId="0" fontId="104" fillId="0" borderId="124" xfId="0" applyFont="1" applyBorder="1" applyAlignment="1">
      <alignment horizontal="center"/>
    </xf>
    <xf numFmtId="0" fontId="104" fillId="0" borderId="58" xfId="0" applyFont="1" applyBorder="1" applyAlignment="1">
      <alignment horizontal="center"/>
    </xf>
    <xf numFmtId="0" fontId="104" fillId="0" borderId="125" xfId="0" applyFont="1" applyBorder="1" applyAlignment="1">
      <alignment horizontal="center"/>
    </xf>
    <xf numFmtId="0" fontId="102" fillId="0" borderId="0" xfId="0" applyFont="1" applyAlignment="1">
      <alignment horizontal="center"/>
    </xf>
    <xf numFmtId="0" fontId="104" fillId="56" borderId="113" xfId="0" applyFont="1" applyFill="1" applyBorder="1" applyAlignment="1">
      <alignment horizontal="left" vertical="center" wrapText="1"/>
    </xf>
    <xf numFmtId="0" fontId="52" fillId="6" borderId="0" xfId="0" applyFont="1" applyFill="1" applyAlignment="1">
      <alignment horizontal="center"/>
    </xf>
    <xf numFmtId="0" fontId="22" fillId="0" borderId="0" xfId="17" applyFont="1" applyFill="1" applyAlignment="1"/>
    <xf numFmtId="0" fontId="21" fillId="5" borderId="0" xfId="17" applyNumberFormat="1" applyFont="1" applyFill="1" applyAlignment="1" applyProtection="1">
      <alignment horizontal="center"/>
      <protection locked="0"/>
    </xf>
    <xf numFmtId="0" fontId="16" fillId="0" borderId="0" xfId="0" applyFont="1" applyAlignment="1">
      <alignment horizontal="left" wrapText="1"/>
    </xf>
    <xf numFmtId="0" fontId="22" fillId="0" borderId="0" xfId="0" applyFont="1" applyFill="1" applyAlignment="1">
      <alignment horizontal="left"/>
    </xf>
    <xf numFmtId="0" fontId="54" fillId="0" borderId="0" xfId="0" applyFont="1" applyAlignment="1">
      <alignment horizontal="right" indent="4"/>
    </xf>
    <xf numFmtId="0" fontId="16" fillId="0" borderId="0" xfId="0" applyFont="1" applyAlignment="1">
      <alignment horizontal="right" indent="4"/>
    </xf>
    <xf numFmtId="0" fontId="22" fillId="0" borderId="0" xfId="0" applyFont="1" applyAlignment="1">
      <alignment horizontal="left"/>
    </xf>
    <xf numFmtId="0" fontId="22" fillId="0" borderId="52" xfId="0" applyFont="1" applyBorder="1" applyAlignment="1">
      <alignment horizontal="left"/>
    </xf>
    <xf numFmtId="0" fontId="15" fillId="0" borderId="0" xfId="0" applyFont="1" applyAlignment="1">
      <alignment horizontal="center"/>
    </xf>
    <xf numFmtId="0" fontId="9" fillId="0" borderId="0" xfId="0" applyFont="1" applyAlignment="1">
      <alignment horizontal="right" indent="3"/>
    </xf>
    <xf numFmtId="0" fontId="16" fillId="0" borderId="0" xfId="0" applyFont="1" applyAlignment="1">
      <alignment horizontal="right" indent="3"/>
    </xf>
    <xf numFmtId="0" fontId="22" fillId="0" borderId="52" xfId="0" applyFont="1" applyFill="1" applyBorder="1" applyAlignment="1">
      <alignment horizontal="left"/>
    </xf>
    <xf numFmtId="0" fontId="16" fillId="0" borderId="0" xfId="0" applyFont="1" applyFill="1" applyAlignment="1">
      <alignment horizontal="right" indent="3"/>
    </xf>
    <xf numFmtId="0" fontId="40" fillId="0" borderId="0" xfId="0" applyFont="1" applyAlignment="1">
      <alignment horizontal="left" wrapText="1"/>
    </xf>
    <xf numFmtId="0" fontId="50" fillId="0" borderId="0" xfId="0" applyFont="1" applyAlignment="1">
      <alignment horizontal="left"/>
    </xf>
    <xf numFmtId="0" fontId="22" fillId="0" borderId="0" xfId="0" applyFont="1" applyFill="1" applyAlignment="1" applyProtection="1">
      <alignment horizontal="left"/>
    </xf>
    <xf numFmtId="0" fontId="25" fillId="6" borderId="0" xfId="0" applyFont="1" applyFill="1" applyAlignment="1">
      <alignment horizontal="left" wrapText="1"/>
    </xf>
    <xf numFmtId="0" fontId="25" fillId="0" borderId="0" xfId="0" applyFont="1" applyAlignment="1">
      <alignment horizontal="center"/>
    </xf>
    <xf numFmtId="0" fontId="21" fillId="0" borderId="0" xfId="0" applyFont="1" applyBorder="1" applyAlignment="1" applyProtection="1">
      <alignment horizontal="right" wrapText="1"/>
    </xf>
    <xf numFmtId="0" fontId="22" fillId="0" borderId="0" xfId="0" applyFont="1" applyBorder="1" applyAlignment="1">
      <alignment horizontal="right" indent="3"/>
    </xf>
    <xf numFmtId="0" fontId="25" fillId="0" borderId="0" xfId="0" applyFont="1" applyFill="1" applyAlignment="1">
      <alignment horizontal="left"/>
    </xf>
    <xf numFmtId="0" fontId="22" fillId="5" borderId="48" xfId="0" applyFont="1" applyFill="1" applyBorder="1" applyAlignment="1" applyProtection="1">
      <alignment horizontal="center"/>
      <protection locked="0"/>
    </xf>
    <xf numFmtId="0" fontId="22" fillId="5" borderId="49" xfId="0" applyFont="1" applyFill="1" applyBorder="1" applyAlignment="1" applyProtection="1">
      <alignment horizontal="center"/>
      <protection locked="0"/>
    </xf>
    <xf numFmtId="0" fontId="22" fillId="5" borderId="50" xfId="0" applyFont="1" applyFill="1" applyBorder="1" applyAlignment="1" applyProtection="1">
      <alignment horizontal="center"/>
      <protection locked="0"/>
    </xf>
    <xf numFmtId="0" fontId="50" fillId="0" borderId="0" xfId="0" applyFont="1" applyFill="1" applyAlignment="1">
      <alignment horizontal="left" wrapText="1"/>
    </xf>
    <xf numFmtId="0" fontId="25" fillId="0" borderId="38" xfId="0" applyFont="1" applyBorder="1" applyAlignment="1">
      <alignment horizontal="left"/>
    </xf>
    <xf numFmtId="0" fontId="25" fillId="0" borderId="38" xfId="0" applyFont="1" applyBorder="1" applyAlignment="1">
      <alignment horizontal="center"/>
    </xf>
    <xf numFmtId="0" fontId="35" fillId="0" borderId="0" xfId="0" applyFont="1" applyAlignment="1">
      <alignment horizontal="center"/>
    </xf>
    <xf numFmtId="0" fontId="25" fillId="0" borderId="48" xfId="0" applyFont="1" applyBorder="1" applyAlignment="1">
      <alignment horizontal="left"/>
    </xf>
    <xf numFmtId="0" fontId="25" fillId="0" borderId="49" xfId="0" applyFont="1" applyBorder="1" applyAlignment="1">
      <alignment horizontal="left"/>
    </xf>
    <xf numFmtId="0" fontId="25" fillId="0" borderId="50" xfId="0" applyFont="1" applyBorder="1" applyAlignment="1">
      <alignment horizontal="left"/>
    </xf>
    <xf numFmtId="0" fontId="21" fillId="12" borderId="48" xfId="0" applyNumberFormat="1" applyFont="1" applyFill="1" applyBorder="1" applyAlignment="1" applyProtection="1">
      <alignment horizontal="center"/>
    </xf>
    <xf numFmtId="0" fontId="21" fillId="12" borderId="49" xfId="0" applyNumberFormat="1" applyFont="1" applyFill="1" applyBorder="1" applyAlignment="1" applyProtection="1">
      <alignment horizontal="center"/>
    </xf>
    <xf numFmtId="0" fontId="21" fillId="12" borderId="50" xfId="0" applyNumberFormat="1" applyFont="1" applyFill="1" applyBorder="1" applyAlignment="1" applyProtection="1">
      <alignment horizontal="center"/>
    </xf>
    <xf numFmtId="0" fontId="25" fillId="0" borderId="48" xfId="0" applyFont="1" applyFill="1" applyBorder="1" applyAlignment="1">
      <alignment horizontal="left"/>
    </xf>
    <xf numFmtId="0" fontId="25" fillId="0" borderId="49" xfId="0" applyFont="1" applyFill="1" applyBorder="1" applyAlignment="1">
      <alignment horizontal="left"/>
    </xf>
    <xf numFmtId="0" fontId="25" fillId="0" borderId="50" xfId="0" applyFont="1" applyFill="1" applyBorder="1" applyAlignment="1">
      <alignment horizontal="left"/>
    </xf>
    <xf numFmtId="9" fontId="50" fillId="0" borderId="48" xfId="3" applyNumberFormat="1" applyFont="1" applyFill="1" applyBorder="1" applyAlignment="1" applyProtection="1">
      <alignment horizontal="center"/>
      <protection locked="0"/>
    </xf>
    <xf numFmtId="9" fontId="50" fillId="0" borderId="49" xfId="3" applyNumberFormat="1" applyFont="1" applyFill="1" applyBorder="1" applyAlignment="1" applyProtection="1">
      <alignment horizontal="center"/>
      <protection locked="0"/>
    </xf>
    <xf numFmtId="9" fontId="50" fillId="0" borderId="50" xfId="3" applyNumberFormat="1" applyFont="1" applyFill="1" applyBorder="1" applyAlignment="1" applyProtection="1">
      <alignment horizontal="center"/>
      <protection locked="0"/>
    </xf>
    <xf numFmtId="0" fontId="22" fillId="0" borderId="0" xfId="17" applyFont="1" applyAlignment="1">
      <alignment horizontal="center" vertical="center"/>
    </xf>
    <xf numFmtId="0" fontId="28" fillId="6" borderId="0" xfId="17" applyFont="1" applyFill="1" applyAlignment="1">
      <alignment horizontal="center" vertical="center"/>
    </xf>
    <xf numFmtId="0" fontId="22" fillId="25" borderId="53" xfId="17" applyFont="1" applyFill="1" applyBorder="1" applyAlignment="1">
      <alignment horizontal="center"/>
    </xf>
    <xf numFmtId="0" fontId="22" fillId="25" borderId="54" xfId="17" applyFont="1" applyFill="1" applyBorder="1" applyAlignment="1">
      <alignment horizontal="center"/>
    </xf>
    <xf numFmtId="0" fontId="22" fillId="25" borderId="55" xfId="17" applyFont="1" applyFill="1" applyBorder="1" applyAlignment="1">
      <alignment horizontal="center"/>
    </xf>
    <xf numFmtId="0" fontId="22" fillId="6" borderId="53" xfId="17" applyFont="1" applyFill="1" applyBorder="1" applyAlignment="1">
      <alignment horizontal="center"/>
    </xf>
    <xf numFmtId="0" fontId="22" fillId="6" borderId="54" xfId="17" applyFont="1" applyFill="1" applyBorder="1" applyAlignment="1">
      <alignment horizontal="center"/>
    </xf>
    <xf numFmtId="0" fontId="22" fillId="6" borderId="55" xfId="17" applyFont="1" applyFill="1" applyBorder="1" applyAlignment="1">
      <alignment horizontal="center"/>
    </xf>
    <xf numFmtId="0" fontId="21" fillId="0" borderId="38" xfId="17" applyNumberFormat="1" applyFont="1" applyBorder="1" applyAlignment="1"/>
    <xf numFmtId="10" fontId="34" fillId="0" borderId="88" xfId="17" applyNumberFormat="1" applyFont="1" applyBorder="1" applyAlignment="1">
      <alignment horizontal="left" vertical="center"/>
    </xf>
    <xf numFmtId="10" fontId="34" fillId="0" borderId="0" xfId="17" applyNumberFormat="1" applyFont="1" applyAlignment="1">
      <alignment horizontal="left" vertical="center"/>
    </xf>
    <xf numFmtId="5" fontId="22" fillId="29" borderId="38" xfId="17" applyNumberFormat="1" applyFont="1" applyFill="1" applyBorder="1" applyAlignment="1">
      <alignment horizontal="center"/>
    </xf>
    <xf numFmtId="14" fontId="21" fillId="9" borderId="0" xfId="17" applyNumberFormat="1" applyFont="1" applyFill="1" applyAlignment="1">
      <alignment horizontal="center"/>
    </xf>
    <xf numFmtId="0" fontId="21" fillId="9" borderId="0" xfId="17" applyFont="1" applyFill="1" applyAlignment="1">
      <alignment horizontal="center"/>
    </xf>
    <xf numFmtId="0" fontId="22" fillId="0" borderId="0" xfId="17" applyFont="1" applyAlignment="1">
      <alignment horizontal="left" vertical="center" wrapText="1"/>
    </xf>
    <xf numFmtId="0" fontId="8" fillId="0" borderId="0" xfId="0" applyFont="1" applyAlignment="1">
      <alignment horizontal="right"/>
    </xf>
    <xf numFmtId="0" fontId="19" fillId="0" borderId="0" xfId="0" applyFont="1" applyAlignment="1">
      <alignment horizontal="right"/>
    </xf>
    <xf numFmtId="0" fontId="19" fillId="0" borderId="52" xfId="0" applyFont="1" applyBorder="1" applyAlignment="1">
      <alignment horizontal="right"/>
    </xf>
    <xf numFmtId="0" fontId="19" fillId="0" borderId="0" xfId="0" applyFont="1" applyAlignment="1">
      <alignment horizontal="left"/>
    </xf>
    <xf numFmtId="0" fontId="30" fillId="6" borderId="0" xfId="0" applyFont="1" applyFill="1" applyAlignment="1">
      <alignment horizontal="center"/>
    </xf>
    <xf numFmtId="0" fontId="18" fillId="0" borderId="38" xfId="0" applyFont="1" applyBorder="1" applyAlignment="1">
      <alignment horizontal="left" indent="5"/>
    </xf>
    <xf numFmtId="0" fontId="18" fillId="5" borderId="38" xfId="0" applyFont="1" applyFill="1" applyBorder="1" applyAlignment="1" applyProtection="1">
      <alignment horizontal="left"/>
      <protection locked="0"/>
    </xf>
    <xf numFmtId="0" fontId="25" fillId="6" borderId="0" xfId="0" applyFont="1" applyFill="1" applyAlignment="1">
      <alignment horizontal="left"/>
    </xf>
    <xf numFmtId="0" fontId="18" fillId="4" borderId="0" xfId="0" applyFont="1" applyFill="1"/>
    <xf numFmtId="0" fontId="25" fillId="6" borderId="66" xfId="0" applyFont="1" applyFill="1" applyBorder="1" applyAlignment="1">
      <alignment horizontal="left" vertical="top" wrapText="1"/>
    </xf>
    <xf numFmtId="0" fontId="25" fillId="6" borderId="75" xfId="0" applyFont="1" applyFill="1" applyBorder="1" applyAlignment="1">
      <alignment horizontal="left" vertical="top" wrapText="1"/>
    </xf>
    <xf numFmtId="0" fontId="18" fillId="6" borderId="63" xfId="0" applyFont="1" applyFill="1" applyBorder="1" applyAlignment="1">
      <alignment horizontal="center"/>
    </xf>
    <xf numFmtId="0" fontId="18" fillId="6" borderId="67" xfId="0" applyFont="1" applyFill="1" applyBorder="1" applyAlignment="1">
      <alignment horizontal="center"/>
    </xf>
    <xf numFmtId="0" fontId="18" fillId="6" borderId="64" xfId="0" applyFont="1" applyFill="1" applyBorder="1" applyAlignment="1">
      <alignment horizontal="center"/>
    </xf>
    <xf numFmtId="0" fontId="25" fillId="0" borderId="0" xfId="0" applyFont="1" applyAlignment="1">
      <alignment horizontal="left" wrapText="1"/>
    </xf>
    <xf numFmtId="0" fontId="0" fillId="0" borderId="0" xfId="0" applyProtection="1">
      <protection locked="0"/>
    </xf>
    <xf numFmtId="0" fontId="0" fillId="0" borderId="0" xfId="0" applyAlignment="1" applyProtection="1">
      <protection locked="0"/>
    </xf>
    <xf numFmtId="0" fontId="84" fillId="0" borderId="0" xfId="0" applyFont="1" applyAlignment="1">
      <alignment horizontal="center"/>
    </xf>
    <xf numFmtId="0" fontId="91" fillId="0" borderId="0" xfId="0" applyFont="1" applyAlignment="1">
      <alignment horizontal="left"/>
    </xf>
    <xf numFmtId="0" fontId="0" fillId="52" borderId="0" xfId="0" applyFill="1" applyAlignment="1" applyProtection="1">
      <alignment horizontal="center"/>
      <protection locked="0"/>
    </xf>
    <xf numFmtId="0" fontId="0" fillId="52" borderId="51" xfId="0" applyFill="1" applyBorder="1" applyAlignment="1" applyProtection="1">
      <alignment horizontal="center"/>
      <protection locked="0"/>
    </xf>
    <xf numFmtId="0" fontId="84" fillId="0" borderId="0" xfId="0" applyFont="1"/>
    <xf numFmtId="0" fontId="0" fillId="54" borderId="0" xfId="0" applyFill="1"/>
    <xf numFmtId="0" fontId="0" fillId="0" borderId="0" xfId="0" applyAlignment="1" applyProtection="1">
      <alignment horizontal="left"/>
      <protection locked="0"/>
    </xf>
    <xf numFmtId="0" fontId="39" fillId="0" borderId="0" xfId="17" applyFont="1" applyFill="1" applyAlignment="1">
      <alignment horizontal="left" vertical="center" wrapText="1"/>
    </xf>
    <xf numFmtId="0" fontId="25" fillId="0" borderId="0" xfId="0" applyFont="1" applyAlignment="1">
      <alignment horizontal="right"/>
    </xf>
    <xf numFmtId="0" fontId="34" fillId="0" borderId="0" xfId="5" applyFont="1" applyAlignment="1">
      <alignment horizontal="center"/>
    </xf>
    <xf numFmtId="0" fontId="25" fillId="0" borderId="52" xfId="0" applyFont="1" applyBorder="1" applyAlignment="1">
      <alignment horizontal="right"/>
    </xf>
    <xf numFmtId="0" fontId="34" fillId="0" borderId="47" xfId="5" applyFont="1" applyBorder="1" applyAlignment="1">
      <alignment horizontal="left"/>
    </xf>
    <xf numFmtId="0" fontId="40" fillId="0" borderId="0" xfId="17" applyFont="1" applyAlignment="1">
      <alignment horizontal="center" vertical="top"/>
    </xf>
    <xf numFmtId="0" fontId="49" fillId="28" borderId="48" xfId="17" applyFont="1" applyFill="1" applyBorder="1" applyAlignment="1">
      <alignment horizontal="left" vertical="top"/>
    </xf>
    <xf numFmtId="0" fontId="21" fillId="5" borderId="38" xfId="17" applyFont="1" applyFill="1" applyBorder="1" applyAlignment="1" applyProtection="1">
      <alignment horizontal="center"/>
      <protection locked="0"/>
    </xf>
    <xf numFmtId="0" fontId="39" fillId="0" borderId="0" xfId="17" applyFont="1" applyFill="1" applyAlignment="1">
      <alignment horizontal="center" wrapText="1"/>
    </xf>
    <xf numFmtId="0" fontId="31" fillId="0" borderId="0" xfId="17" applyFont="1" applyAlignment="1">
      <alignment horizontal="left"/>
    </xf>
    <xf numFmtId="5" fontId="22" fillId="0" borderId="47" xfId="4" applyFont="1" applyBorder="1" applyAlignment="1" applyProtection="1">
      <alignment horizontal="left" wrapText="1"/>
    </xf>
    <xf numFmtId="0" fontId="21" fillId="0" borderId="47" xfId="17" applyFont="1" applyBorder="1" applyAlignment="1">
      <alignment horizontal="left"/>
    </xf>
    <xf numFmtId="0" fontId="22" fillId="6" borderId="51" xfId="17" applyFont="1" applyFill="1" applyBorder="1" applyAlignment="1" applyProtection="1">
      <alignment horizontal="right" vertical="top"/>
      <protection locked="0"/>
    </xf>
    <xf numFmtId="0" fontId="22" fillId="6" borderId="57" xfId="17" applyFont="1" applyFill="1" applyBorder="1" applyAlignment="1" applyProtection="1">
      <alignment horizontal="right" vertical="top"/>
      <protection locked="0"/>
    </xf>
    <xf numFmtId="0" fontId="49" fillId="28" borderId="0" xfId="17" applyFont="1" applyFill="1" applyAlignment="1">
      <alignment horizontal="left" vertical="top"/>
    </xf>
    <xf numFmtId="0" fontId="38" fillId="0" borderId="0" xfId="24" applyFont="1" applyFill="1" applyAlignment="1">
      <alignment horizontal="center"/>
    </xf>
    <xf numFmtId="0" fontId="39" fillId="0" borderId="0" xfId="24" applyFont="1" applyFill="1" applyAlignment="1">
      <alignment horizontal="center"/>
    </xf>
    <xf numFmtId="0" fontId="72" fillId="0" borderId="0" xfId="24" applyFont="1" applyAlignment="1">
      <alignment horizontal="center"/>
    </xf>
    <xf numFmtId="0" fontId="39" fillId="0" borderId="0" xfId="24" applyFont="1" applyAlignment="1">
      <alignment horizontal="center"/>
    </xf>
    <xf numFmtId="0" fontId="38" fillId="0" borderId="0" xfId="24" applyFont="1" applyAlignment="1">
      <alignment horizontal="center"/>
    </xf>
  </cellXfs>
  <cellStyles count="38">
    <cellStyle name="20% - Accent3 2" xfId="10" xr:uid="{00000000-0005-0000-0000-000000000000}"/>
    <cellStyle name="Calculation 2" xfId="11" xr:uid="{00000000-0005-0000-0000-000001000000}"/>
    <cellStyle name="Comma" xfId="1" builtinId="3"/>
    <cellStyle name="Comma 2" xfId="9" xr:uid="{00000000-0005-0000-0000-000003000000}"/>
    <cellStyle name="Comma 3" xfId="23" xr:uid="{00000000-0005-0000-0000-000004000000}"/>
    <cellStyle name="Comma0" xfId="3" xr:uid="{00000000-0005-0000-0000-000005000000}"/>
    <cellStyle name="Currency" xfId="36" builtinId="4"/>
    <cellStyle name="Currency 2" xfId="12" xr:uid="{00000000-0005-0000-0000-000006000000}"/>
    <cellStyle name="Currency 2 2" xfId="26" xr:uid="{00000000-0005-0000-0000-000007000000}"/>
    <cellStyle name="Currency 3" xfId="25" xr:uid="{00000000-0005-0000-0000-000008000000}"/>
    <cellStyle name="Currency0" xfId="4" xr:uid="{00000000-0005-0000-0000-000009000000}"/>
    <cellStyle name="Date" xfId="13" xr:uid="{00000000-0005-0000-0000-00000A000000}"/>
    <cellStyle name="Fixed" xfId="14" xr:uid="{00000000-0005-0000-0000-00000B000000}"/>
    <cellStyle name="Followed Hyperlink 2" xfId="33" xr:uid="{00000000-0005-0000-0000-00000C000000}"/>
    <cellStyle name="Heading 1 2" xfId="27" xr:uid="{00000000-0005-0000-0000-00000D000000}"/>
    <cellStyle name="Heading 2 2" xfId="28" xr:uid="{00000000-0005-0000-0000-00000E000000}"/>
    <cellStyle name="Heading 4" xfId="37" builtinId="19"/>
    <cellStyle name="Hyperlink" xfId="7" builtinId="8"/>
    <cellStyle name="Input 2" xfId="15" xr:uid="{00000000-0005-0000-0000-000010000000}"/>
    <cellStyle name="Normal" xfId="0" builtinId="0"/>
    <cellStyle name="Normal 2" xfId="5" xr:uid="{00000000-0005-0000-0000-000012000000}"/>
    <cellStyle name="Normal 2 2" xfId="19" xr:uid="{00000000-0005-0000-0000-000013000000}"/>
    <cellStyle name="Normal 2 2 2" xfId="29" xr:uid="{00000000-0005-0000-0000-000014000000}"/>
    <cellStyle name="Normal 2 3" xfId="20" xr:uid="{00000000-0005-0000-0000-000015000000}"/>
    <cellStyle name="Normal 2 4" xfId="24" xr:uid="{00000000-0005-0000-0000-000016000000}"/>
    <cellStyle name="Normal 3" xfId="16" xr:uid="{00000000-0005-0000-0000-000017000000}"/>
    <cellStyle name="Normal 3 2" xfId="30" xr:uid="{00000000-0005-0000-0000-000018000000}"/>
    <cellStyle name="Normal 3 3" xfId="35" xr:uid="{00000000-0005-0000-0000-000019000000}"/>
    <cellStyle name="Normal 4" xfId="17" xr:uid="{00000000-0005-0000-0000-00001A000000}"/>
    <cellStyle name="Normal 5" xfId="21" xr:uid="{00000000-0005-0000-0000-00001B000000}"/>
    <cellStyle name="Normal 6" xfId="34" xr:uid="{00000000-0005-0000-0000-00001C000000}"/>
    <cellStyle name="Normal_LIHTC-HERA-Incomes2009" xfId="8" xr:uid="{00000000-0005-0000-0000-00001D000000}"/>
    <cellStyle name="Normal_LIHTC-HERA-Incomes2009 2" xfId="32" xr:uid="{00000000-0005-0000-0000-00001E000000}"/>
    <cellStyle name="Normal_Mortgage-Equity Model" xfId="18" xr:uid="{00000000-0005-0000-0000-00001F000000}"/>
    <cellStyle name="Percent" xfId="2" builtinId="5"/>
    <cellStyle name="Percent 2" xfId="6" xr:uid="{00000000-0005-0000-0000-000021000000}"/>
    <cellStyle name="Percent 3" xfId="22" xr:uid="{00000000-0005-0000-0000-000022000000}"/>
    <cellStyle name="Total 2" xfId="31" xr:uid="{00000000-0005-0000-0000-000023000000}"/>
  </cellStyles>
  <dxfs count="128">
    <dxf>
      <font>
        <color theme="2"/>
      </font>
      <fill>
        <patternFill>
          <bgColor theme="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val="0"/>
        <i/>
        <color rgb="FFFF0000"/>
      </font>
    </dxf>
    <dxf>
      <font>
        <b val="0"/>
        <i/>
        <color rgb="FFFF0000"/>
      </font>
    </dxf>
    <dxf>
      <fill>
        <patternFill>
          <bgColor theme="9" tint="0.79998168889431442"/>
        </patternFill>
      </fill>
    </dxf>
    <dxf>
      <fill>
        <patternFill>
          <bgColor theme="8" tint="0.79998168889431442"/>
        </patternFill>
      </fill>
    </dxf>
    <dxf>
      <fill>
        <patternFill>
          <bgColor theme="7" tint="0.79998168889431442"/>
        </patternFill>
      </fill>
    </dxf>
    <dxf>
      <fill>
        <patternFill>
          <bgColor theme="0" tint="-0.14996795556505021"/>
        </patternFill>
      </fill>
    </dxf>
    <dxf>
      <fill>
        <patternFill>
          <bgColor theme="5" tint="0.79998168889431442"/>
        </patternFill>
      </fill>
    </dxf>
    <dxf>
      <fill>
        <patternFill>
          <bgColor theme="6" tint="0.59996337778862885"/>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0" tint="-0.14996795556505021"/>
        </patternFill>
      </fill>
    </dxf>
    <dxf>
      <fill>
        <patternFill>
          <bgColor theme="5" tint="0.79998168889431442"/>
        </patternFill>
      </fill>
    </dxf>
    <dxf>
      <fill>
        <patternFill>
          <bgColor theme="6" tint="0.59996337778862885"/>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0" tint="-0.14996795556505021"/>
        </patternFill>
      </fill>
    </dxf>
    <dxf>
      <fill>
        <patternFill>
          <bgColor theme="5" tint="0.79998168889431442"/>
        </patternFill>
      </fill>
    </dxf>
    <dxf>
      <fill>
        <patternFill>
          <bgColor theme="6" tint="0.59996337778862885"/>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0" tint="-0.14996795556505021"/>
        </patternFill>
      </fill>
    </dxf>
    <dxf>
      <fill>
        <patternFill>
          <bgColor theme="5" tint="0.79998168889431442"/>
        </patternFill>
      </fill>
    </dxf>
    <dxf>
      <fill>
        <patternFill>
          <bgColor theme="6" tint="0.59996337778862885"/>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0" tint="-0.14996795556505021"/>
        </patternFill>
      </fill>
    </dxf>
    <dxf>
      <fill>
        <patternFill>
          <bgColor theme="5" tint="0.79998168889431442"/>
        </patternFill>
      </fill>
    </dxf>
    <dxf>
      <fill>
        <patternFill>
          <bgColor theme="4" tint="0.79998168889431442"/>
        </patternFill>
      </fill>
    </dxf>
    <dxf>
      <fill>
        <patternFill>
          <bgColor theme="2" tint="-9.9948118533890809E-2"/>
        </patternFill>
      </fill>
    </dxf>
    <dxf>
      <fill>
        <patternFill>
          <bgColor theme="6" tint="0.59996337778862885"/>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0" tint="-0.14996795556505021"/>
        </patternFill>
      </fill>
    </dxf>
    <dxf>
      <fill>
        <patternFill>
          <bgColor theme="5" tint="0.79998168889431442"/>
        </patternFill>
      </fill>
    </dxf>
    <dxf>
      <fill>
        <patternFill>
          <bgColor theme="4" tint="0.79998168889431442"/>
        </patternFill>
      </fill>
    </dxf>
    <dxf>
      <fill>
        <patternFill>
          <bgColor theme="2" tint="-9.9948118533890809E-2"/>
        </patternFill>
      </fill>
    </dxf>
    <dxf>
      <fill>
        <patternFill>
          <bgColor theme="6" tint="0.59996337778862885"/>
        </patternFill>
      </fill>
    </dxf>
    <dxf>
      <font>
        <color rgb="FF9C0006"/>
      </font>
      <fill>
        <patternFill>
          <bgColor rgb="FFFFC7CE"/>
        </patternFill>
      </fill>
    </dxf>
    <dxf>
      <fill>
        <patternFill>
          <bgColor rgb="FFFDE9D9"/>
        </patternFill>
      </fill>
    </dxf>
    <dxf>
      <fill>
        <patternFill>
          <bgColor rgb="FFDAEEF3"/>
        </patternFill>
      </fill>
    </dxf>
    <dxf>
      <fill>
        <patternFill>
          <bgColor rgb="FFE4DFEC"/>
        </patternFill>
      </fill>
    </dxf>
    <dxf>
      <fill>
        <patternFill>
          <bgColor rgb="FFD9D9D9"/>
        </patternFill>
      </fill>
    </dxf>
    <dxf>
      <fill>
        <patternFill>
          <bgColor rgb="FFF2DCDB"/>
        </patternFill>
      </fill>
    </dxf>
    <dxf>
      <fill>
        <patternFill>
          <bgColor rgb="FFD8E4BC"/>
        </patternFill>
      </fill>
    </dxf>
    <dxf>
      <fill>
        <patternFill>
          <bgColor rgb="FFFDE9D9"/>
        </patternFill>
      </fill>
    </dxf>
    <dxf>
      <fill>
        <patternFill>
          <bgColor rgb="FFDAEEF3"/>
        </patternFill>
      </fill>
    </dxf>
    <dxf>
      <fill>
        <patternFill>
          <bgColor rgb="FFE4DFEC"/>
        </patternFill>
      </fill>
    </dxf>
    <dxf>
      <fill>
        <patternFill>
          <bgColor rgb="FFD9D9D9"/>
        </patternFill>
      </fill>
    </dxf>
    <dxf>
      <fill>
        <patternFill>
          <bgColor rgb="FFF2DCDB"/>
        </patternFill>
      </fill>
    </dxf>
    <dxf>
      <fill>
        <patternFill>
          <bgColor rgb="FFD8E4BC"/>
        </patternFill>
      </fill>
    </dxf>
    <dxf>
      <fill>
        <patternFill>
          <bgColor rgb="FFFDE9D9"/>
        </patternFill>
      </fill>
    </dxf>
    <dxf>
      <fill>
        <patternFill>
          <bgColor rgb="FFDAEEF3"/>
        </patternFill>
      </fill>
    </dxf>
    <dxf>
      <fill>
        <patternFill>
          <bgColor rgb="FFE4DFEC"/>
        </patternFill>
      </fill>
    </dxf>
    <dxf>
      <fill>
        <patternFill>
          <bgColor rgb="FFD9D9D9"/>
        </patternFill>
      </fill>
    </dxf>
    <dxf>
      <fill>
        <patternFill>
          <bgColor rgb="FFF2DCDB"/>
        </patternFill>
      </fill>
    </dxf>
    <dxf>
      <fill>
        <patternFill>
          <bgColor rgb="FFD8E4BC"/>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0" tint="-0.14996795556505021"/>
        </patternFill>
      </fill>
    </dxf>
    <dxf>
      <fill>
        <patternFill>
          <bgColor theme="5" tint="0.79998168889431442"/>
        </patternFill>
      </fill>
    </dxf>
    <dxf>
      <fill>
        <patternFill>
          <bgColor theme="6" tint="0.59996337778862885"/>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0" tint="-0.14996795556505021"/>
        </patternFill>
      </fill>
    </dxf>
    <dxf>
      <fill>
        <patternFill>
          <bgColor theme="5" tint="0.79998168889431442"/>
        </patternFill>
      </fill>
    </dxf>
    <dxf>
      <fill>
        <patternFill>
          <bgColor theme="4" tint="0.79998168889431442"/>
        </patternFill>
      </fill>
    </dxf>
    <dxf>
      <fill>
        <patternFill>
          <bgColor theme="2" tint="-9.9948118533890809E-2"/>
        </patternFill>
      </fill>
    </dxf>
    <dxf>
      <fill>
        <patternFill>
          <bgColor theme="6" tint="0.59996337778862885"/>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0" tint="-0.14996795556505021"/>
        </patternFill>
      </fill>
    </dxf>
    <dxf>
      <fill>
        <patternFill>
          <bgColor theme="5" tint="0.79998168889431442"/>
        </patternFill>
      </fill>
    </dxf>
    <dxf>
      <fill>
        <patternFill>
          <bgColor theme="4" tint="0.79998168889431442"/>
        </patternFill>
      </fill>
    </dxf>
    <dxf>
      <fill>
        <patternFill>
          <bgColor theme="2" tint="-9.9948118533890809E-2"/>
        </patternFill>
      </fill>
    </dxf>
    <dxf>
      <fill>
        <patternFill>
          <bgColor theme="6" tint="0.59996337778862885"/>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0" tint="-0.14996795556505021"/>
        </patternFill>
      </fill>
    </dxf>
    <dxf>
      <fill>
        <patternFill>
          <bgColor theme="5" tint="0.79998168889431442"/>
        </patternFill>
      </fill>
    </dxf>
    <dxf>
      <fill>
        <patternFill>
          <bgColor theme="4" tint="0.79998168889431442"/>
        </patternFill>
      </fill>
    </dxf>
    <dxf>
      <fill>
        <patternFill>
          <bgColor theme="2" tint="-9.9948118533890809E-2"/>
        </patternFill>
      </fill>
    </dxf>
    <dxf>
      <fill>
        <patternFill>
          <bgColor theme="6" tint="0.59996337778862885"/>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0" tint="-0.14996795556505021"/>
        </patternFill>
      </fill>
    </dxf>
    <dxf>
      <fill>
        <patternFill>
          <bgColor theme="5" tint="0.79998168889431442"/>
        </patternFill>
      </fill>
    </dxf>
    <dxf>
      <fill>
        <patternFill>
          <bgColor theme="4" tint="0.79998168889431442"/>
        </patternFill>
      </fill>
    </dxf>
    <dxf>
      <fill>
        <patternFill>
          <bgColor theme="2" tint="-9.9948118533890809E-2"/>
        </patternFill>
      </fill>
    </dxf>
    <dxf>
      <fill>
        <patternFill>
          <bgColor theme="6" tint="0.59996337778862885"/>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0" tint="-0.14996795556505021"/>
        </patternFill>
      </fill>
    </dxf>
    <dxf>
      <fill>
        <patternFill>
          <bgColor theme="5" tint="0.79998168889431442"/>
        </patternFill>
      </fill>
    </dxf>
    <dxf>
      <fill>
        <patternFill>
          <bgColor theme="4" tint="0.79998168889431442"/>
        </patternFill>
      </fill>
    </dxf>
    <dxf>
      <fill>
        <patternFill>
          <bgColor theme="2" tint="-9.9948118533890809E-2"/>
        </patternFill>
      </fill>
    </dxf>
    <dxf>
      <fill>
        <patternFill>
          <bgColor theme="6" tint="0.59996337778862885"/>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0" tint="-0.14996795556505021"/>
        </patternFill>
      </fill>
    </dxf>
    <dxf>
      <fill>
        <patternFill>
          <bgColor theme="5" tint="0.79998168889431442"/>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9</xdr:row>
      <xdr:rowOff>22190</xdr:rowOff>
    </xdr:to>
    <xdr:sp macro="" textlink="">
      <xdr:nvSpPr>
        <xdr:cNvPr id="2" name="EsriDoNotEdit">
          <a:extLst>
            <a:ext uri="{FF2B5EF4-FFF2-40B4-BE49-F238E27FC236}">
              <a16:creationId xmlns:a16="http://schemas.microsoft.com/office/drawing/2014/main" id="{331813CA-2A66-4CF6-9626-7B5AADF37349}"/>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s/2014_Proforma/Original_Proforma_tamper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jill_chen_portlandoregon_gov/Documents/Documents/Jill%20Chen/2021%20M-BOS/4-LIHTC-Proforma-PHB%20MBOS%202021%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sheetName val="Uses of Funds"/>
      <sheetName val="Pro forma Summary"/>
      <sheetName val="LIHTC Calculation"/>
      <sheetName val="Income"/>
      <sheetName val="LIHTCRents 13"/>
      <sheetName val="Expenses"/>
      <sheetName val="Utility Allowance"/>
      <sheetName val="Comm Income"/>
      <sheetName val="Com Expense"/>
      <sheetName val="Income with OAHTC"/>
      <sheetName val="OAHTC Calculation"/>
      <sheetName val="OAHTC Amortization"/>
      <sheetName val="LIHTCIncomes13"/>
      <sheetName val="HOME Rents 13"/>
      <sheetName val="HOMEIncomes13"/>
    </sheetNames>
    <sheetDataSet>
      <sheetData sheetId="0"/>
      <sheetData sheetId="1"/>
      <sheetData sheetId="2"/>
      <sheetData sheetId="3"/>
      <sheetData sheetId="4"/>
      <sheetData sheetId="5">
        <row r="19">
          <cell r="A19" t="str">
            <v>BAKER</v>
          </cell>
          <cell r="B19">
            <v>282</v>
          </cell>
          <cell r="C19">
            <v>302</v>
          </cell>
          <cell r="D19">
            <v>363</v>
          </cell>
          <cell r="E19">
            <v>418</v>
          </cell>
          <cell r="F19">
            <v>467</v>
          </cell>
          <cell r="G19">
            <v>515</v>
          </cell>
          <cell r="H19">
            <v>329</v>
          </cell>
          <cell r="I19">
            <v>352</v>
          </cell>
          <cell r="J19">
            <v>423</v>
          </cell>
          <cell r="K19">
            <v>488</v>
          </cell>
          <cell r="L19">
            <v>545</v>
          </cell>
          <cell r="M19">
            <v>601</v>
          </cell>
          <cell r="N19">
            <v>376</v>
          </cell>
          <cell r="O19">
            <v>403</v>
          </cell>
          <cell r="P19">
            <v>484</v>
          </cell>
          <cell r="Q19">
            <v>558</v>
          </cell>
          <cell r="R19">
            <v>623</v>
          </cell>
          <cell r="S19">
            <v>687</v>
          </cell>
          <cell r="T19">
            <v>423</v>
          </cell>
          <cell r="U19">
            <v>453</v>
          </cell>
          <cell r="V19">
            <v>544</v>
          </cell>
          <cell r="W19">
            <v>628</v>
          </cell>
          <cell r="X19">
            <v>700</v>
          </cell>
          <cell r="Y19">
            <v>773</v>
          </cell>
          <cell r="Z19">
            <v>470</v>
          </cell>
          <cell r="AA19">
            <v>503</v>
          </cell>
          <cell r="AB19">
            <v>605</v>
          </cell>
          <cell r="AC19">
            <v>698</v>
          </cell>
          <cell r="AD19">
            <v>778</v>
          </cell>
          <cell r="AE19">
            <v>859</v>
          </cell>
          <cell r="AF19">
            <v>517</v>
          </cell>
          <cell r="AG19">
            <v>554</v>
          </cell>
          <cell r="AH19">
            <v>665</v>
          </cell>
          <cell r="AI19">
            <v>767</v>
          </cell>
          <cell r="AJ19">
            <v>856</v>
          </cell>
          <cell r="AK19">
            <v>945</v>
          </cell>
          <cell r="AL19">
            <v>564</v>
          </cell>
          <cell r="AM19">
            <v>604</v>
          </cell>
          <cell r="AN19">
            <v>726</v>
          </cell>
          <cell r="AO19">
            <v>837</v>
          </cell>
          <cell r="AP19">
            <v>934</v>
          </cell>
        </row>
        <row r="20">
          <cell r="A20" t="str">
            <v>BENTON</v>
          </cell>
          <cell r="B20">
            <v>409</v>
          </cell>
          <cell r="C20">
            <v>438</v>
          </cell>
          <cell r="D20">
            <v>526</v>
          </cell>
          <cell r="E20">
            <v>607</v>
          </cell>
          <cell r="F20">
            <v>678</v>
          </cell>
          <cell r="G20">
            <v>748</v>
          </cell>
          <cell r="H20">
            <v>477</v>
          </cell>
          <cell r="I20">
            <v>511</v>
          </cell>
          <cell r="J20">
            <v>614</v>
          </cell>
          <cell r="K20">
            <v>709</v>
          </cell>
          <cell r="L20">
            <v>791</v>
          </cell>
          <cell r="M20">
            <v>872</v>
          </cell>
          <cell r="N20">
            <v>546</v>
          </cell>
          <cell r="O20">
            <v>585</v>
          </cell>
          <cell r="P20">
            <v>702</v>
          </cell>
          <cell r="Q20">
            <v>810</v>
          </cell>
          <cell r="R20">
            <v>904</v>
          </cell>
          <cell r="S20">
            <v>997</v>
          </cell>
          <cell r="T20">
            <v>614</v>
          </cell>
          <cell r="U20">
            <v>658</v>
          </cell>
          <cell r="V20">
            <v>789</v>
          </cell>
          <cell r="W20">
            <v>911</v>
          </cell>
          <cell r="X20">
            <v>1017</v>
          </cell>
          <cell r="Y20">
            <v>1122</v>
          </cell>
          <cell r="Z20">
            <v>682</v>
          </cell>
          <cell r="AA20">
            <v>731</v>
          </cell>
          <cell r="AB20">
            <v>877</v>
          </cell>
          <cell r="AC20">
            <v>1013</v>
          </cell>
          <cell r="AD20">
            <v>1130</v>
          </cell>
          <cell r="AE20">
            <v>1246</v>
          </cell>
          <cell r="AF20">
            <v>750</v>
          </cell>
          <cell r="AG20">
            <v>804</v>
          </cell>
          <cell r="AH20">
            <v>965</v>
          </cell>
          <cell r="AI20">
            <v>1114</v>
          </cell>
          <cell r="AJ20">
            <v>1243</v>
          </cell>
          <cell r="AK20">
            <v>1371</v>
          </cell>
          <cell r="AL20">
            <v>819</v>
          </cell>
          <cell r="AM20">
            <v>877</v>
          </cell>
          <cell r="AN20">
            <v>1053</v>
          </cell>
          <cell r="AO20">
            <v>1215</v>
          </cell>
          <cell r="AP20">
            <v>1356</v>
          </cell>
        </row>
        <row r="21">
          <cell r="A21" t="str">
            <v>CLACKAMAS</v>
          </cell>
          <cell r="B21">
            <v>364</v>
          </cell>
          <cell r="C21">
            <v>390</v>
          </cell>
          <cell r="D21">
            <v>468</v>
          </cell>
          <cell r="E21">
            <v>541</v>
          </cell>
          <cell r="F21">
            <v>604</v>
          </cell>
          <cell r="G21">
            <v>666</v>
          </cell>
          <cell r="H21">
            <v>425</v>
          </cell>
          <cell r="I21">
            <v>455</v>
          </cell>
          <cell r="J21">
            <v>546</v>
          </cell>
          <cell r="K21">
            <v>631</v>
          </cell>
          <cell r="L21">
            <v>705</v>
          </cell>
          <cell r="M21">
            <v>777</v>
          </cell>
          <cell r="N21">
            <v>486</v>
          </cell>
          <cell r="O21">
            <v>521</v>
          </cell>
          <cell r="P21">
            <v>625</v>
          </cell>
          <cell r="Q21">
            <v>722</v>
          </cell>
          <cell r="R21">
            <v>806</v>
          </cell>
          <cell r="S21">
            <v>889</v>
          </cell>
          <cell r="T21">
            <v>546</v>
          </cell>
          <cell r="U21">
            <v>586</v>
          </cell>
          <cell r="V21">
            <v>703</v>
          </cell>
          <cell r="W21">
            <v>812</v>
          </cell>
          <cell r="X21">
            <v>906</v>
          </cell>
          <cell r="Y21">
            <v>1000</v>
          </cell>
          <cell r="Z21">
            <v>607</v>
          </cell>
          <cell r="AA21">
            <v>651</v>
          </cell>
          <cell r="AB21">
            <v>781</v>
          </cell>
          <cell r="AC21">
            <v>902</v>
          </cell>
          <cell r="AD21">
            <v>1007</v>
          </cell>
          <cell r="AE21">
            <v>1111</v>
          </cell>
          <cell r="AF21">
            <v>668</v>
          </cell>
          <cell r="AG21">
            <v>716</v>
          </cell>
          <cell r="AH21">
            <v>859</v>
          </cell>
          <cell r="AI21">
            <v>992</v>
          </cell>
          <cell r="AJ21">
            <v>1108</v>
          </cell>
          <cell r="AK21">
            <v>1222</v>
          </cell>
          <cell r="AL21">
            <v>729</v>
          </cell>
          <cell r="AM21">
            <v>781</v>
          </cell>
          <cell r="AN21">
            <v>937</v>
          </cell>
          <cell r="AO21">
            <v>1083</v>
          </cell>
          <cell r="AP21">
            <v>1209</v>
          </cell>
        </row>
        <row r="22">
          <cell r="A22" t="str">
            <v>CLATSOP</v>
          </cell>
          <cell r="B22">
            <v>292</v>
          </cell>
          <cell r="C22">
            <v>313</v>
          </cell>
          <cell r="D22">
            <v>375</v>
          </cell>
          <cell r="E22">
            <v>433</v>
          </cell>
          <cell r="F22">
            <v>483</v>
          </cell>
          <cell r="G22">
            <v>534</v>
          </cell>
          <cell r="H22">
            <v>341</v>
          </cell>
          <cell r="I22">
            <v>365</v>
          </cell>
          <cell r="J22">
            <v>438</v>
          </cell>
          <cell r="K22">
            <v>506</v>
          </cell>
          <cell r="L22">
            <v>564</v>
          </cell>
          <cell r="M22">
            <v>623</v>
          </cell>
          <cell r="N22">
            <v>390</v>
          </cell>
          <cell r="O22">
            <v>417</v>
          </cell>
          <cell r="P22">
            <v>501</v>
          </cell>
          <cell r="Q22">
            <v>578</v>
          </cell>
          <cell r="R22">
            <v>645</v>
          </cell>
          <cell r="S22">
            <v>712</v>
          </cell>
          <cell r="T22">
            <v>438</v>
          </cell>
          <cell r="U22">
            <v>469</v>
          </cell>
          <cell r="V22">
            <v>563</v>
          </cell>
          <cell r="W22">
            <v>650</v>
          </cell>
          <cell r="X22">
            <v>725</v>
          </cell>
          <cell r="Y22">
            <v>801</v>
          </cell>
          <cell r="Z22">
            <v>487</v>
          </cell>
          <cell r="AA22">
            <v>521</v>
          </cell>
          <cell r="AB22">
            <v>626</v>
          </cell>
          <cell r="AC22">
            <v>723</v>
          </cell>
          <cell r="AD22">
            <v>806</v>
          </cell>
          <cell r="AE22">
            <v>890</v>
          </cell>
          <cell r="AF22">
            <v>536</v>
          </cell>
          <cell r="AG22">
            <v>574</v>
          </cell>
          <cell r="AH22">
            <v>688</v>
          </cell>
          <cell r="AI22">
            <v>795</v>
          </cell>
          <cell r="AJ22">
            <v>886</v>
          </cell>
          <cell r="AK22">
            <v>979</v>
          </cell>
          <cell r="AL22">
            <v>585</v>
          </cell>
          <cell r="AM22">
            <v>626</v>
          </cell>
          <cell r="AN22">
            <v>751</v>
          </cell>
          <cell r="AO22">
            <v>867</v>
          </cell>
          <cell r="AP22">
            <v>967</v>
          </cell>
        </row>
        <row r="23">
          <cell r="A23" t="str">
            <v>COLUMBIA</v>
          </cell>
          <cell r="B23">
            <v>364</v>
          </cell>
          <cell r="C23">
            <v>390</v>
          </cell>
          <cell r="D23">
            <v>468</v>
          </cell>
          <cell r="E23">
            <v>541</v>
          </cell>
          <cell r="F23">
            <v>604</v>
          </cell>
          <cell r="G23">
            <v>666</v>
          </cell>
          <cell r="H23">
            <v>425</v>
          </cell>
          <cell r="I23">
            <v>455</v>
          </cell>
          <cell r="J23">
            <v>546</v>
          </cell>
          <cell r="K23">
            <v>631</v>
          </cell>
          <cell r="L23">
            <v>705</v>
          </cell>
          <cell r="M23">
            <v>777</v>
          </cell>
          <cell r="N23">
            <v>486</v>
          </cell>
          <cell r="O23">
            <v>521</v>
          </cell>
          <cell r="P23">
            <v>625</v>
          </cell>
          <cell r="Q23">
            <v>722</v>
          </cell>
          <cell r="R23">
            <v>806</v>
          </cell>
          <cell r="S23">
            <v>889</v>
          </cell>
          <cell r="T23">
            <v>546</v>
          </cell>
          <cell r="U23">
            <v>586</v>
          </cell>
          <cell r="V23">
            <v>703</v>
          </cell>
          <cell r="W23">
            <v>812</v>
          </cell>
          <cell r="X23">
            <v>906</v>
          </cell>
          <cell r="Y23">
            <v>1000</v>
          </cell>
          <cell r="Z23">
            <v>607</v>
          </cell>
          <cell r="AA23">
            <v>651</v>
          </cell>
          <cell r="AB23">
            <v>781</v>
          </cell>
          <cell r="AC23">
            <v>902</v>
          </cell>
          <cell r="AD23">
            <v>1007</v>
          </cell>
          <cell r="AE23">
            <v>1111</v>
          </cell>
          <cell r="AF23">
            <v>668</v>
          </cell>
          <cell r="AG23">
            <v>716</v>
          </cell>
          <cell r="AH23">
            <v>859</v>
          </cell>
          <cell r="AI23">
            <v>992</v>
          </cell>
          <cell r="AJ23">
            <v>1108</v>
          </cell>
          <cell r="AK23">
            <v>1222</v>
          </cell>
          <cell r="AL23">
            <v>729</v>
          </cell>
          <cell r="AM23">
            <v>781</v>
          </cell>
          <cell r="AN23">
            <v>937</v>
          </cell>
          <cell r="AO23">
            <v>1083</v>
          </cell>
          <cell r="AP23">
            <v>1209</v>
          </cell>
        </row>
        <row r="24">
          <cell r="A24" t="str">
            <v>COOS</v>
          </cell>
          <cell r="B24">
            <v>270</v>
          </cell>
          <cell r="C24">
            <v>289</v>
          </cell>
          <cell r="D24">
            <v>346</v>
          </cell>
          <cell r="E24">
            <v>400</v>
          </cell>
          <cell r="F24">
            <v>447</v>
          </cell>
          <cell r="G24">
            <v>493</v>
          </cell>
          <cell r="H24">
            <v>315</v>
          </cell>
          <cell r="I24">
            <v>337</v>
          </cell>
          <cell r="J24">
            <v>404</v>
          </cell>
          <cell r="K24">
            <v>467</v>
          </cell>
          <cell r="L24">
            <v>521</v>
          </cell>
          <cell r="M24">
            <v>575</v>
          </cell>
          <cell r="N24">
            <v>360</v>
          </cell>
          <cell r="O24">
            <v>385</v>
          </cell>
          <cell r="P24">
            <v>462</v>
          </cell>
          <cell r="Q24">
            <v>534</v>
          </cell>
          <cell r="R24">
            <v>596</v>
          </cell>
          <cell r="S24">
            <v>657</v>
          </cell>
          <cell r="T24">
            <v>405</v>
          </cell>
          <cell r="U24">
            <v>433</v>
          </cell>
          <cell r="V24">
            <v>519</v>
          </cell>
          <cell r="W24">
            <v>600</v>
          </cell>
          <cell r="X24">
            <v>670</v>
          </cell>
          <cell r="Y24">
            <v>739</v>
          </cell>
          <cell r="Z24">
            <v>450</v>
          </cell>
          <cell r="AA24">
            <v>481</v>
          </cell>
          <cell r="AB24">
            <v>577</v>
          </cell>
          <cell r="AC24">
            <v>667</v>
          </cell>
          <cell r="AD24">
            <v>745</v>
          </cell>
          <cell r="AE24">
            <v>821</v>
          </cell>
          <cell r="AF24">
            <v>495</v>
          </cell>
          <cell r="AG24">
            <v>530</v>
          </cell>
          <cell r="AH24">
            <v>635</v>
          </cell>
          <cell r="AI24">
            <v>734</v>
          </cell>
          <cell r="AJ24">
            <v>819</v>
          </cell>
          <cell r="AK24">
            <v>904</v>
          </cell>
          <cell r="AL24">
            <v>540</v>
          </cell>
          <cell r="AM24">
            <v>578</v>
          </cell>
          <cell r="AN24">
            <v>693</v>
          </cell>
          <cell r="AO24">
            <v>801</v>
          </cell>
          <cell r="AP24">
            <v>894</v>
          </cell>
        </row>
        <row r="25">
          <cell r="A25" t="str">
            <v>CROOK</v>
          </cell>
          <cell r="B25">
            <v>293</v>
          </cell>
          <cell r="C25">
            <v>314</v>
          </cell>
          <cell r="D25">
            <v>377</v>
          </cell>
          <cell r="E25">
            <v>435</v>
          </cell>
          <cell r="F25">
            <v>486</v>
          </cell>
          <cell r="G25">
            <v>535</v>
          </cell>
          <cell r="H25">
            <v>342</v>
          </cell>
          <cell r="I25">
            <v>366</v>
          </cell>
          <cell r="J25">
            <v>440</v>
          </cell>
          <cell r="K25">
            <v>507</v>
          </cell>
          <cell r="L25">
            <v>567</v>
          </cell>
          <cell r="M25">
            <v>625</v>
          </cell>
          <cell r="N25">
            <v>391</v>
          </cell>
          <cell r="O25">
            <v>419</v>
          </cell>
          <cell r="P25">
            <v>503</v>
          </cell>
          <cell r="Q25">
            <v>580</v>
          </cell>
          <cell r="R25">
            <v>648</v>
          </cell>
          <cell r="S25">
            <v>714</v>
          </cell>
          <cell r="T25">
            <v>439</v>
          </cell>
          <cell r="U25">
            <v>471</v>
          </cell>
          <cell r="V25">
            <v>565</v>
          </cell>
          <cell r="W25">
            <v>653</v>
          </cell>
          <cell r="X25">
            <v>729</v>
          </cell>
          <cell r="Y25">
            <v>803</v>
          </cell>
          <cell r="Z25">
            <v>488</v>
          </cell>
          <cell r="AA25">
            <v>523</v>
          </cell>
          <cell r="AB25">
            <v>628</v>
          </cell>
          <cell r="AC25">
            <v>725</v>
          </cell>
          <cell r="AD25">
            <v>810</v>
          </cell>
          <cell r="AE25">
            <v>893</v>
          </cell>
          <cell r="AF25">
            <v>537</v>
          </cell>
          <cell r="AG25">
            <v>576</v>
          </cell>
          <cell r="AH25">
            <v>691</v>
          </cell>
          <cell r="AI25">
            <v>798</v>
          </cell>
          <cell r="AJ25">
            <v>891</v>
          </cell>
          <cell r="AK25">
            <v>982</v>
          </cell>
          <cell r="AL25">
            <v>586</v>
          </cell>
          <cell r="AM25">
            <v>628</v>
          </cell>
          <cell r="AN25">
            <v>754</v>
          </cell>
          <cell r="AO25">
            <v>870</v>
          </cell>
          <cell r="AP25">
            <v>972</v>
          </cell>
        </row>
        <row r="26">
          <cell r="A26" t="str">
            <v>CURRY</v>
          </cell>
          <cell r="B26">
            <v>297</v>
          </cell>
          <cell r="C26">
            <v>319</v>
          </cell>
          <cell r="D26">
            <v>383</v>
          </cell>
          <cell r="E26">
            <v>442</v>
          </cell>
          <cell r="F26">
            <v>493</v>
          </cell>
          <cell r="G26">
            <v>544</v>
          </cell>
          <cell r="H26">
            <v>347</v>
          </cell>
          <cell r="I26">
            <v>372</v>
          </cell>
          <cell r="J26">
            <v>447</v>
          </cell>
          <cell r="K26">
            <v>516</v>
          </cell>
          <cell r="L26">
            <v>575</v>
          </cell>
          <cell r="M26">
            <v>635</v>
          </cell>
          <cell r="N26">
            <v>397</v>
          </cell>
          <cell r="O26">
            <v>425</v>
          </cell>
          <cell r="P26">
            <v>511</v>
          </cell>
          <cell r="Q26">
            <v>590</v>
          </cell>
          <cell r="R26">
            <v>658</v>
          </cell>
          <cell r="S26">
            <v>726</v>
          </cell>
          <cell r="T26">
            <v>446</v>
          </cell>
          <cell r="U26">
            <v>478</v>
          </cell>
          <cell r="V26">
            <v>574</v>
          </cell>
          <cell r="W26">
            <v>663</v>
          </cell>
          <cell r="X26">
            <v>740</v>
          </cell>
          <cell r="Y26">
            <v>817</v>
          </cell>
          <cell r="Z26">
            <v>496</v>
          </cell>
          <cell r="AA26">
            <v>531</v>
          </cell>
          <cell r="AB26">
            <v>638</v>
          </cell>
          <cell r="AC26">
            <v>737</v>
          </cell>
          <cell r="AD26">
            <v>822</v>
          </cell>
          <cell r="AE26">
            <v>908</v>
          </cell>
          <cell r="AF26">
            <v>545</v>
          </cell>
          <cell r="AG26">
            <v>585</v>
          </cell>
          <cell r="AH26">
            <v>702</v>
          </cell>
          <cell r="AI26">
            <v>811</v>
          </cell>
          <cell r="AJ26">
            <v>904</v>
          </cell>
          <cell r="AK26">
            <v>998</v>
          </cell>
          <cell r="AL26">
            <v>595</v>
          </cell>
          <cell r="AM26">
            <v>638</v>
          </cell>
          <cell r="AN26">
            <v>766</v>
          </cell>
          <cell r="AO26">
            <v>885</v>
          </cell>
          <cell r="AP26">
            <v>987</v>
          </cell>
        </row>
        <row r="27">
          <cell r="A27" t="str">
            <v>DESCHUTES</v>
          </cell>
          <cell r="B27">
            <v>331</v>
          </cell>
          <cell r="C27">
            <v>355</v>
          </cell>
          <cell r="D27">
            <v>426</v>
          </cell>
          <cell r="E27">
            <v>492</v>
          </cell>
          <cell r="F27">
            <v>549</v>
          </cell>
          <cell r="G27">
            <v>606</v>
          </cell>
          <cell r="H27">
            <v>386</v>
          </cell>
          <cell r="I27">
            <v>414</v>
          </cell>
          <cell r="J27">
            <v>497</v>
          </cell>
          <cell r="K27">
            <v>574</v>
          </cell>
          <cell r="L27">
            <v>640</v>
          </cell>
          <cell r="M27">
            <v>707</v>
          </cell>
          <cell r="N27">
            <v>442</v>
          </cell>
          <cell r="O27">
            <v>473</v>
          </cell>
          <cell r="P27">
            <v>568</v>
          </cell>
          <cell r="Q27">
            <v>656</v>
          </cell>
          <cell r="R27">
            <v>732</v>
          </cell>
          <cell r="S27">
            <v>808</v>
          </cell>
          <cell r="T27">
            <v>497</v>
          </cell>
          <cell r="U27">
            <v>532</v>
          </cell>
          <cell r="V27">
            <v>639</v>
          </cell>
          <cell r="W27">
            <v>738</v>
          </cell>
          <cell r="X27">
            <v>823</v>
          </cell>
          <cell r="Y27">
            <v>909</v>
          </cell>
          <cell r="Z27">
            <v>552</v>
          </cell>
          <cell r="AA27">
            <v>591</v>
          </cell>
          <cell r="AB27">
            <v>710</v>
          </cell>
          <cell r="AC27">
            <v>820</v>
          </cell>
          <cell r="AD27">
            <v>915</v>
          </cell>
          <cell r="AE27">
            <v>1010</v>
          </cell>
          <cell r="AF27">
            <v>607</v>
          </cell>
          <cell r="AG27">
            <v>651</v>
          </cell>
          <cell r="AH27">
            <v>781</v>
          </cell>
          <cell r="AI27">
            <v>902</v>
          </cell>
          <cell r="AJ27">
            <v>1006</v>
          </cell>
          <cell r="AK27">
            <v>1111</v>
          </cell>
          <cell r="AL27">
            <v>663</v>
          </cell>
          <cell r="AM27">
            <v>710</v>
          </cell>
          <cell r="AN27">
            <v>852</v>
          </cell>
          <cell r="AO27">
            <v>984</v>
          </cell>
          <cell r="AP27">
            <v>1098</v>
          </cell>
        </row>
        <row r="28">
          <cell r="A28" t="str">
            <v>DOUGLAS</v>
          </cell>
          <cell r="B28">
            <v>270</v>
          </cell>
          <cell r="C28">
            <v>289</v>
          </cell>
          <cell r="D28">
            <v>346</v>
          </cell>
          <cell r="E28">
            <v>400</v>
          </cell>
          <cell r="F28">
            <v>447</v>
          </cell>
          <cell r="G28">
            <v>493</v>
          </cell>
          <cell r="H28">
            <v>315</v>
          </cell>
          <cell r="I28">
            <v>337</v>
          </cell>
          <cell r="J28">
            <v>404</v>
          </cell>
          <cell r="K28">
            <v>467</v>
          </cell>
          <cell r="L28">
            <v>521</v>
          </cell>
          <cell r="M28">
            <v>575</v>
          </cell>
          <cell r="N28">
            <v>360</v>
          </cell>
          <cell r="O28">
            <v>385</v>
          </cell>
          <cell r="P28">
            <v>462</v>
          </cell>
          <cell r="Q28">
            <v>534</v>
          </cell>
          <cell r="R28">
            <v>596</v>
          </cell>
          <cell r="S28">
            <v>657</v>
          </cell>
          <cell r="T28">
            <v>405</v>
          </cell>
          <cell r="U28">
            <v>433</v>
          </cell>
          <cell r="V28">
            <v>519</v>
          </cell>
          <cell r="W28">
            <v>600</v>
          </cell>
          <cell r="X28">
            <v>670</v>
          </cell>
          <cell r="Y28">
            <v>739</v>
          </cell>
          <cell r="Z28">
            <v>450</v>
          </cell>
          <cell r="AA28">
            <v>481</v>
          </cell>
          <cell r="AB28">
            <v>577</v>
          </cell>
          <cell r="AC28">
            <v>667</v>
          </cell>
          <cell r="AD28">
            <v>745</v>
          </cell>
          <cell r="AE28">
            <v>821</v>
          </cell>
          <cell r="AF28">
            <v>495</v>
          </cell>
          <cell r="AG28">
            <v>530</v>
          </cell>
          <cell r="AH28">
            <v>635</v>
          </cell>
          <cell r="AI28">
            <v>734</v>
          </cell>
          <cell r="AJ28">
            <v>819</v>
          </cell>
          <cell r="AK28">
            <v>904</v>
          </cell>
          <cell r="AL28">
            <v>540</v>
          </cell>
          <cell r="AM28">
            <v>578</v>
          </cell>
          <cell r="AN28">
            <v>693</v>
          </cell>
          <cell r="AO28">
            <v>801</v>
          </cell>
          <cell r="AP28">
            <v>894</v>
          </cell>
        </row>
        <row r="29">
          <cell r="A29" t="str">
            <v>GILLIAM</v>
          </cell>
          <cell r="B29">
            <v>295</v>
          </cell>
          <cell r="C29">
            <v>316</v>
          </cell>
          <cell r="D29">
            <v>379</v>
          </cell>
          <cell r="E29">
            <v>438</v>
          </cell>
          <cell r="F29">
            <v>489</v>
          </cell>
          <cell r="G29">
            <v>539</v>
          </cell>
          <cell r="H29">
            <v>344</v>
          </cell>
          <cell r="I29">
            <v>369</v>
          </cell>
          <cell r="J29">
            <v>442</v>
          </cell>
          <cell r="K29">
            <v>511</v>
          </cell>
          <cell r="L29">
            <v>570</v>
          </cell>
          <cell r="M29">
            <v>629</v>
          </cell>
          <cell r="N29">
            <v>394</v>
          </cell>
          <cell r="O29">
            <v>422</v>
          </cell>
          <cell r="P29">
            <v>506</v>
          </cell>
          <cell r="Q29">
            <v>584</v>
          </cell>
          <cell r="R29">
            <v>652</v>
          </cell>
          <cell r="S29">
            <v>719</v>
          </cell>
          <cell r="T29">
            <v>443</v>
          </cell>
          <cell r="U29">
            <v>474</v>
          </cell>
          <cell r="V29">
            <v>569</v>
          </cell>
          <cell r="W29">
            <v>657</v>
          </cell>
          <cell r="X29">
            <v>733</v>
          </cell>
          <cell r="Y29">
            <v>809</v>
          </cell>
          <cell r="Z29">
            <v>492</v>
          </cell>
          <cell r="AA29">
            <v>527</v>
          </cell>
          <cell r="AB29">
            <v>632</v>
          </cell>
          <cell r="AC29">
            <v>730</v>
          </cell>
          <cell r="AD29">
            <v>815</v>
          </cell>
          <cell r="AE29">
            <v>899</v>
          </cell>
          <cell r="AF29">
            <v>541</v>
          </cell>
          <cell r="AG29">
            <v>580</v>
          </cell>
          <cell r="AH29">
            <v>695</v>
          </cell>
          <cell r="AI29">
            <v>803</v>
          </cell>
          <cell r="AJ29">
            <v>896</v>
          </cell>
          <cell r="AK29">
            <v>989</v>
          </cell>
          <cell r="AL29">
            <v>591</v>
          </cell>
          <cell r="AM29">
            <v>633</v>
          </cell>
          <cell r="AN29">
            <v>759</v>
          </cell>
          <cell r="AO29">
            <v>876</v>
          </cell>
          <cell r="AP29">
            <v>978</v>
          </cell>
        </row>
        <row r="30">
          <cell r="A30" t="str">
            <v>GRANT</v>
          </cell>
          <cell r="B30">
            <v>270</v>
          </cell>
          <cell r="C30">
            <v>289</v>
          </cell>
          <cell r="D30">
            <v>346</v>
          </cell>
          <cell r="E30">
            <v>400</v>
          </cell>
          <cell r="F30">
            <v>447</v>
          </cell>
          <cell r="G30">
            <v>493</v>
          </cell>
          <cell r="H30">
            <v>315</v>
          </cell>
          <cell r="I30">
            <v>337</v>
          </cell>
          <cell r="J30">
            <v>404</v>
          </cell>
          <cell r="K30">
            <v>467</v>
          </cell>
          <cell r="L30">
            <v>521</v>
          </cell>
          <cell r="M30">
            <v>575</v>
          </cell>
          <cell r="N30">
            <v>360</v>
          </cell>
          <cell r="O30">
            <v>385</v>
          </cell>
          <cell r="P30">
            <v>462</v>
          </cell>
          <cell r="Q30">
            <v>534</v>
          </cell>
          <cell r="R30">
            <v>596</v>
          </cell>
          <cell r="S30">
            <v>657</v>
          </cell>
          <cell r="T30">
            <v>405</v>
          </cell>
          <cell r="U30">
            <v>433</v>
          </cell>
          <cell r="V30">
            <v>519</v>
          </cell>
          <cell r="W30">
            <v>600</v>
          </cell>
          <cell r="X30">
            <v>670</v>
          </cell>
          <cell r="Y30">
            <v>739</v>
          </cell>
          <cell r="Z30">
            <v>450</v>
          </cell>
          <cell r="AA30">
            <v>481</v>
          </cell>
          <cell r="AB30">
            <v>577</v>
          </cell>
          <cell r="AC30">
            <v>667</v>
          </cell>
          <cell r="AD30">
            <v>745</v>
          </cell>
          <cell r="AE30">
            <v>821</v>
          </cell>
          <cell r="AF30">
            <v>495</v>
          </cell>
          <cell r="AG30">
            <v>530</v>
          </cell>
          <cell r="AH30">
            <v>635</v>
          </cell>
          <cell r="AI30">
            <v>734</v>
          </cell>
          <cell r="AJ30">
            <v>819</v>
          </cell>
          <cell r="AK30">
            <v>904</v>
          </cell>
          <cell r="AL30">
            <v>540</v>
          </cell>
          <cell r="AM30">
            <v>578</v>
          </cell>
          <cell r="AN30">
            <v>693</v>
          </cell>
          <cell r="AO30">
            <v>801</v>
          </cell>
          <cell r="AP30">
            <v>894</v>
          </cell>
        </row>
        <row r="31">
          <cell r="A31" t="str">
            <v>HARNEY</v>
          </cell>
          <cell r="B31">
            <v>270</v>
          </cell>
          <cell r="C31">
            <v>289</v>
          </cell>
          <cell r="D31">
            <v>346</v>
          </cell>
          <cell r="E31">
            <v>400</v>
          </cell>
          <cell r="F31">
            <v>447</v>
          </cell>
          <cell r="G31">
            <v>493</v>
          </cell>
          <cell r="H31">
            <v>315</v>
          </cell>
          <cell r="I31">
            <v>337</v>
          </cell>
          <cell r="J31">
            <v>404</v>
          </cell>
          <cell r="K31">
            <v>467</v>
          </cell>
          <cell r="L31">
            <v>521</v>
          </cell>
          <cell r="M31">
            <v>575</v>
          </cell>
          <cell r="N31">
            <v>360</v>
          </cell>
          <cell r="O31">
            <v>385</v>
          </cell>
          <cell r="P31">
            <v>462</v>
          </cell>
          <cell r="Q31">
            <v>534</v>
          </cell>
          <cell r="R31">
            <v>596</v>
          </cell>
          <cell r="S31">
            <v>657</v>
          </cell>
          <cell r="T31">
            <v>405</v>
          </cell>
          <cell r="U31">
            <v>433</v>
          </cell>
          <cell r="V31">
            <v>519</v>
          </cell>
          <cell r="W31">
            <v>600</v>
          </cell>
          <cell r="X31">
            <v>670</v>
          </cell>
          <cell r="Y31">
            <v>739</v>
          </cell>
          <cell r="Z31">
            <v>450</v>
          </cell>
          <cell r="AA31">
            <v>481</v>
          </cell>
          <cell r="AB31">
            <v>577</v>
          </cell>
          <cell r="AC31">
            <v>667</v>
          </cell>
          <cell r="AD31">
            <v>745</v>
          </cell>
          <cell r="AE31">
            <v>821</v>
          </cell>
          <cell r="AF31">
            <v>495</v>
          </cell>
          <cell r="AG31">
            <v>530</v>
          </cell>
          <cell r="AH31">
            <v>635</v>
          </cell>
          <cell r="AI31">
            <v>734</v>
          </cell>
          <cell r="AJ31">
            <v>819</v>
          </cell>
          <cell r="AK31">
            <v>904</v>
          </cell>
          <cell r="AL31">
            <v>540</v>
          </cell>
          <cell r="AM31">
            <v>578</v>
          </cell>
          <cell r="AN31">
            <v>693</v>
          </cell>
          <cell r="AO31">
            <v>801</v>
          </cell>
          <cell r="AP31">
            <v>894</v>
          </cell>
        </row>
        <row r="32">
          <cell r="A32" t="str">
            <v>HOOD RIVER</v>
          </cell>
          <cell r="B32">
            <v>318</v>
          </cell>
          <cell r="C32">
            <v>341</v>
          </cell>
          <cell r="D32">
            <v>410</v>
          </cell>
          <cell r="E32">
            <v>473</v>
          </cell>
          <cell r="F32">
            <v>528</v>
          </cell>
          <cell r="G32">
            <v>583</v>
          </cell>
          <cell r="H32">
            <v>371</v>
          </cell>
          <cell r="I32">
            <v>398</v>
          </cell>
          <cell r="J32">
            <v>478</v>
          </cell>
          <cell r="K32">
            <v>552</v>
          </cell>
          <cell r="L32">
            <v>616</v>
          </cell>
          <cell r="M32">
            <v>680</v>
          </cell>
          <cell r="N32">
            <v>425</v>
          </cell>
          <cell r="O32">
            <v>455</v>
          </cell>
          <cell r="P32">
            <v>547</v>
          </cell>
          <cell r="Q32">
            <v>631</v>
          </cell>
          <cell r="R32">
            <v>705</v>
          </cell>
          <cell r="S32">
            <v>777</v>
          </cell>
          <cell r="T32">
            <v>478</v>
          </cell>
          <cell r="U32">
            <v>512</v>
          </cell>
          <cell r="V32">
            <v>615</v>
          </cell>
          <cell r="W32">
            <v>710</v>
          </cell>
          <cell r="X32">
            <v>793</v>
          </cell>
          <cell r="Y32">
            <v>874</v>
          </cell>
          <cell r="Z32">
            <v>531</v>
          </cell>
          <cell r="AA32">
            <v>569</v>
          </cell>
          <cell r="AB32">
            <v>683</v>
          </cell>
          <cell r="AC32">
            <v>789</v>
          </cell>
          <cell r="AD32">
            <v>881</v>
          </cell>
          <cell r="AE32">
            <v>971</v>
          </cell>
          <cell r="AF32">
            <v>584</v>
          </cell>
          <cell r="AG32">
            <v>626</v>
          </cell>
          <cell r="AH32">
            <v>752</v>
          </cell>
          <cell r="AI32">
            <v>868</v>
          </cell>
          <cell r="AJ32">
            <v>969</v>
          </cell>
          <cell r="AK32">
            <v>1069</v>
          </cell>
          <cell r="AL32">
            <v>637</v>
          </cell>
          <cell r="AM32">
            <v>683</v>
          </cell>
          <cell r="AN32">
            <v>820</v>
          </cell>
          <cell r="AO32">
            <v>947</v>
          </cell>
          <cell r="AP32">
            <v>1057</v>
          </cell>
        </row>
        <row r="33">
          <cell r="A33" t="str">
            <v>JACKSON</v>
          </cell>
          <cell r="B33">
            <v>292</v>
          </cell>
          <cell r="C33">
            <v>313</v>
          </cell>
          <cell r="D33">
            <v>375</v>
          </cell>
          <cell r="E33">
            <v>433</v>
          </cell>
          <cell r="F33">
            <v>483</v>
          </cell>
          <cell r="G33">
            <v>534</v>
          </cell>
          <cell r="H33">
            <v>341</v>
          </cell>
          <cell r="I33">
            <v>365</v>
          </cell>
          <cell r="J33">
            <v>438</v>
          </cell>
          <cell r="K33">
            <v>506</v>
          </cell>
          <cell r="L33">
            <v>564</v>
          </cell>
          <cell r="M33">
            <v>623</v>
          </cell>
          <cell r="N33">
            <v>390</v>
          </cell>
          <cell r="O33">
            <v>417</v>
          </cell>
          <cell r="P33">
            <v>501</v>
          </cell>
          <cell r="Q33">
            <v>578</v>
          </cell>
          <cell r="R33">
            <v>645</v>
          </cell>
          <cell r="S33">
            <v>712</v>
          </cell>
          <cell r="T33">
            <v>438</v>
          </cell>
          <cell r="U33">
            <v>469</v>
          </cell>
          <cell r="V33">
            <v>563</v>
          </cell>
          <cell r="W33">
            <v>650</v>
          </cell>
          <cell r="X33">
            <v>725</v>
          </cell>
          <cell r="Y33">
            <v>801</v>
          </cell>
          <cell r="Z33">
            <v>487</v>
          </cell>
          <cell r="AA33">
            <v>521</v>
          </cell>
          <cell r="AB33">
            <v>626</v>
          </cell>
          <cell r="AC33">
            <v>723</v>
          </cell>
          <cell r="AD33">
            <v>806</v>
          </cell>
          <cell r="AE33">
            <v>890</v>
          </cell>
          <cell r="AF33">
            <v>536</v>
          </cell>
          <cell r="AG33">
            <v>574</v>
          </cell>
          <cell r="AH33">
            <v>688</v>
          </cell>
          <cell r="AI33">
            <v>795</v>
          </cell>
          <cell r="AJ33">
            <v>886</v>
          </cell>
          <cell r="AK33">
            <v>979</v>
          </cell>
          <cell r="AL33">
            <v>585</v>
          </cell>
          <cell r="AM33">
            <v>626</v>
          </cell>
          <cell r="AN33">
            <v>751</v>
          </cell>
          <cell r="AO33">
            <v>867</v>
          </cell>
          <cell r="AP33">
            <v>967</v>
          </cell>
        </row>
        <row r="34">
          <cell r="A34" t="str">
            <v>JEFFERSON</v>
          </cell>
          <cell r="B34">
            <v>273</v>
          </cell>
          <cell r="C34">
            <v>292</v>
          </cell>
          <cell r="D34">
            <v>351</v>
          </cell>
          <cell r="E34">
            <v>405</v>
          </cell>
          <cell r="F34">
            <v>452</v>
          </cell>
          <cell r="G34">
            <v>498</v>
          </cell>
          <cell r="H34">
            <v>318</v>
          </cell>
          <cell r="I34">
            <v>341</v>
          </cell>
          <cell r="J34">
            <v>409</v>
          </cell>
          <cell r="K34">
            <v>472</v>
          </cell>
          <cell r="L34">
            <v>527</v>
          </cell>
          <cell r="M34">
            <v>581</v>
          </cell>
          <cell r="N34">
            <v>364</v>
          </cell>
          <cell r="O34">
            <v>390</v>
          </cell>
          <cell r="P34">
            <v>468</v>
          </cell>
          <cell r="Q34">
            <v>540</v>
          </cell>
          <cell r="R34">
            <v>603</v>
          </cell>
          <cell r="S34">
            <v>665</v>
          </cell>
          <cell r="T34">
            <v>409</v>
          </cell>
          <cell r="U34">
            <v>438</v>
          </cell>
          <cell r="V34">
            <v>526</v>
          </cell>
          <cell r="W34">
            <v>607</v>
          </cell>
          <cell r="X34">
            <v>678</v>
          </cell>
          <cell r="Y34">
            <v>748</v>
          </cell>
          <cell r="Z34">
            <v>455</v>
          </cell>
          <cell r="AA34">
            <v>487</v>
          </cell>
          <cell r="AB34">
            <v>585</v>
          </cell>
          <cell r="AC34">
            <v>675</v>
          </cell>
          <cell r="AD34">
            <v>753</v>
          </cell>
          <cell r="AE34">
            <v>831</v>
          </cell>
          <cell r="AF34">
            <v>500</v>
          </cell>
          <cell r="AG34">
            <v>536</v>
          </cell>
          <cell r="AH34">
            <v>643</v>
          </cell>
          <cell r="AI34">
            <v>742</v>
          </cell>
          <cell r="AJ34">
            <v>829</v>
          </cell>
          <cell r="AK34">
            <v>914</v>
          </cell>
          <cell r="AL34">
            <v>546</v>
          </cell>
          <cell r="AM34">
            <v>585</v>
          </cell>
          <cell r="AN34">
            <v>702</v>
          </cell>
          <cell r="AO34">
            <v>810</v>
          </cell>
          <cell r="AP34">
            <v>904</v>
          </cell>
        </row>
        <row r="35">
          <cell r="A35" t="str">
            <v>JOSEPHINE</v>
          </cell>
          <cell r="B35">
            <v>271</v>
          </cell>
          <cell r="C35">
            <v>291</v>
          </cell>
          <cell r="D35">
            <v>349</v>
          </cell>
          <cell r="E35">
            <v>403</v>
          </cell>
          <cell r="F35">
            <v>450</v>
          </cell>
          <cell r="G35">
            <v>496</v>
          </cell>
          <cell r="H35">
            <v>316</v>
          </cell>
          <cell r="I35">
            <v>339</v>
          </cell>
          <cell r="J35">
            <v>407</v>
          </cell>
          <cell r="K35">
            <v>470</v>
          </cell>
          <cell r="L35">
            <v>525</v>
          </cell>
          <cell r="M35">
            <v>579</v>
          </cell>
          <cell r="N35">
            <v>362</v>
          </cell>
          <cell r="O35">
            <v>388</v>
          </cell>
          <cell r="P35">
            <v>466</v>
          </cell>
          <cell r="Q35">
            <v>538</v>
          </cell>
          <cell r="R35">
            <v>600</v>
          </cell>
          <cell r="S35">
            <v>662</v>
          </cell>
          <cell r="T35">
            <v>407</v>
          </cell>
          <cell r="U35">
            <v>436</v>
          </cell>
          <cell r="V35">
            <v>524</v>
          </cell>
          <cell r="W35">
            <v>605</v>
          </cell>
          <cell r="X35">
            <v>675</v>
          </cell>
          <cell r="Y35">
            <v>745</v>
          </cell>
          <cell r="Z35">
            <v>452</v>
          </cell>
          <cell r="AA35">
            <v>485</v>
          </cell>
          <cell r="AB35">
            <v>582</v>
          </cell>
          <cell r="AC35">
            <v>672</v>
          </cell>
          <cell r="AD35">
            <v>750</v>
          </cell>
          <cell r="AE35">
            <v>828</v>
          </cell>
          <cell r="AF35">
            <v>497</v>
          </cell>
          <cell r="AG35">
            <v>533</v>
          </cell>
          <cell r="AH35">
            <v>640</v>
          </cell>
          <cell r="AI35">
            <v>739</v>
          </cell>
          <cell r="AJ35">
            <v>825</v>
          </cell>
          <cell r="AK35">
            <v>910</v>
          </cell>
          <cell r="AL35">
            <v>543</v>
          </cell>
          <cell r="AM35">
            <v>582</v>
          </cell>
          <cell r="AN35">
            <v>699</v>
          </cell>
          <cell r="AO35">
            <v>807</v>
          </cell>
          <cell r="AP35">
            <v>900</v>
          </cell>
        </row>
        <row r="36">
          <cell r="A36" t="str">
            <v>KLAMATH</v>
          </cell>
          <cell r="B36">
            <v>271</v>
          </cell>
          <cell r="C36">
            <v>291</v>
          </cell>
          <cell r="D36">
            <v>349</v>
          </cell>
          <cell r="E36">
            <v>403</v>
          </cell>
          <cell r="F36">
            <v>450</v>
          </cell>
          <cell r="G36">
            <v>496</v>
          </cell>
          <cell r="H36">
            <v>316</v>
          </cell>
          <cell r="I36">
            <v>339</v>
          </cell>
          <cell r="J36">
            <v>407</v>
          </cell>
          <cell r="K36">
            <v>470</v>
          </cell>
          <cell r="L36">
            <v>525</v>
          </cell>
          <cell r="M36">
            <v>579</v>
          </cell>
          <cell r="N36">
            <v>362</v>
          </cell>
          <cell r="O36">
            <v>388</v>
          </cell>
          <cell r="P36">
            <v>466</v>
          </cell>
          <cell r="Q36">
            <v>538</v>
          </cell>
          <cell r="R36">
            <v>600</v>
          </cell>
          <cell r="S36">
            <v>662</v>
          </cell>
          <cell r="T36">
            <v>407</v>
          </cell>
          <cell r="U36">
            <v>436</v>
          </cell>
          <cell r="V36">
            <v>524</v>
          </cell>
          <cell r="W36">
            <v>605</v>
          </cell>
          <cell r="X36">
            <v>675</v>
          </cell>
          <cell r="Y36">
            <v>745</v>
          </cell>
          <cell r="Z36">
            <v>452</v>
          </cell>
          <cell r="AA36">
            <v>485</v>
          </cell>
          <cell r="AB36">
            <v>582</v>
          </cell>
          <cell r="AC36">
            <v>672</v>
          </cell>
          <cell r="AD36">
            <v>750</v>
          </cell>
          <cell r="AE36">
            <v>828</v>
          </cell>
          <cell r="AF36">
            <v>497</v>
          </cell>
          <cell r="AG36">
            <v>533</v>
          </cell>
          <cell r="AH36">
            <v>640</v>
          </cell>
          <cell r="AI36">
            <v>739</v>
          </cell>
          <cell r="AJ36">
            <v>825</v>
          </cell>
          <cell r="AK36">
            <v>910</v>
          </cell>
          <cell r="AL36">
            <v>543</v>
          </cell>
          <cell r="AM36">
            <v>582</v>
          </cell>
          <cell r="AN36">
            <v>699</v>
          </cell>
          <cell r="AO36">
            <v>807</v>
          </cell>
          <cell r="AP36">
            <v>900</v>
          </cell>
        </row>
        <row r="37">
          <cell r="A37" t="str">
            <v>LAKE</v>
          </cell>
          <cell r="B37">
            <v>270</v>
          </cell>
          <cell r="C37">
            <v>289</v>
          </cell>
          <cell r="D37">
            <v>346</v>
          </cell>
          <cell r="E37">
            <v>400</v>
          </cell>
          <cell r="F37">
            <v>447</v>
          </cell>
          <cell r="G37">
            <v>493</v>
          </cell>
          <cell r="H37">
            <v>315</v>
          </cell>
          <cell r="I37">
            <v>337</v>
          </cell>
          <cell r="J37">
            <v>404</v>
          </cell>
          <cell r="K37">
            <v>467</v>
          </cell>
          <cell r="L37">
            <v>521</v>
          </cell>
          <cell r="M37">
            <v>575</v>
          </cell>
          <cell r="N37">
            <v>360</v>
          </cell>
          <cell r="O37">
            <v>385</v>
          </cell>
          <cell r="P37">
            <v>462</v>
          </cell>
          <cell r="Q37">
            <v>534</v>
          </cell>
          <cell r="R37">
            <v>596</v>
          </cell>
          <cell r="S37">
            <v>657</v>
          </cell>
          <cell r="T37">
            <v>405</v>
          </cell>
          <cell r="U37">
            <v>433</v>
          </cell>
          <cell r="V37">
            <v>519</v>
          </cell>
          <cell r="W37">
            <v>600</v>
          </cell>
          <cell r="X37">
            <v>670</v>
          </cell>
          <cell r="Y37">
            <v>739</v>
          </cell>
          <cell r="Z37">
            <v>450</v>
          </cell>
          <cell r="AA37">
            <v>481</v>
          </cell>
          <cell r="AB37">
            <v>577</v>
          </cell>
          <cell r="AC37">
            <v>667</v>
          </cell>
          <cell r="AD37">
            <v>745</v>
          </cell>
          <cell r="AE37">
            <v>821</v>
          </cell>
          <cell r="AF37">
            <v>495</v>
          </cell>
          <cell r="AG37">
            <v>530</v>
          </cell>
          <cell r="AH37">
            <v>635</v>
          </cell>
          <cell r="AI37">
            <v>734</v>
          </cell>
          <cell r="AJ37">
            <v>819</v>
          </cell>
          <cell r="AK37">
            <v>904</v>
          </cell>
          <cell r="AL37">
            <v>540</v>
          </cell>
          <cell r="AM37">
            <v>578</v>
          </cell>
          <cell r="AN37">
            <v>693</v>
          </cell>
          <cell r="AO37">
            <v>801</v>
          </cell>
          <cell r="AP37">
            <v>894</v>
          </cell>
        </row>
        <row r="38">
          <cell r="A38" t="str">
            <v>LANE</v>
          </cell>
          <cell r="B38">
            <v>296</v>
          </cell>
          <cell r="C38">
            <v>317</v>
          </cell>
          <cell r="D38">
            <v>380</v>
          </cell>
          <cell r="E38">
            <v>439</v>
          </cell>
          <cell r="F38">
            <v>490</v>
          </cell>
          <cell r="G38">
            <v>541</v>
          </cell>
          <cell r="H38">
            <v>345</v>
          </cell>
          <cell r="I38">
            <v>370</v>
          </cell>
          <cell r="J38">
            <v>443</v>
          </cell>
          <cell r="K38">
            <v>512</v>
          </cell>
          <cell r="L38">
            <v>572</v>
          </cell>
          <cell r="M38">
            <v>631</v>
          </cell>
          <cell r="N38">
            <v>395</v>
          </cell>
          <cell r="O38">
            <v>423</v>
          </cell>
          <cell r="P38">
            <v>507</v>
          </cell>
          <cell r="Q38">
            <v>586</v>
          </cell>
          <cell r="R38">
            <v>654</v>
          </cell>
          <cell r="S38">
            <v>721</v>
          </cell>
          <cell r="T38">
            <v>444</v>
          </cell>
          <cell r="U38">
            <v>475</v>
          </cell>
          <cell r="V38">
            <v>570</v>
          </cell>
          <cell r="W38">
            <v>659</v>
          </cell>
          <cell r="X38">
            <v>735</v>
          </cell>
          <cell r="Y38">
            <v>811</v>
          </cell>
          <cell r="Z38">
            <v>493</v>
          </cell>
          <cell r="AA38">
            <v>528</v>
          </cell>
          <cell r="AB38">
            <v>633</v>
          </cell>
          <cell r="AC38">
            <v>732</v>
          </cell>
          <cell r="AD38">
            <v>817</v>
          </cell>
          <cell r="AE38">
            <v>901</v>
          </cell>
          <cell r="AF38">
            <v>543</v>
          </cell>
          <cell r="AG38">
            <v>581</v>
          </cell>
          <cell r="AH38">
            <v>697</v>
          </cell>
          <cell r="AI38">
            <v>805</v>
          </cell>
          <cell r="AJ38">
            <v>899</v>
          </cell>
          <cell r="AK38">
            <v>992</v>
          </cell>
          <cell r="AL38">
            <v>592</v>
          </cell>
          <cell r="AM38">
            <v>634</v>
          </cell>
          <cell r="AN38">
            <v>760</v>
          </cell>
          <cell r="AO38">
            <v>879</v>
          </cell>
          <cell r="AP38">
            <v>981</v>
          </cell>
        </row>
        <row r="39">
          <cell r="A39" t="str">
            <v>LINCOLN</v>
          </cell>
          <cell r="B39">
            <v>294</v>
          </cell>
          <cell r="C39">
            <v>315</v>
          </cell>
          <cell r="D39">
            <v>378</v>
          </cell>
          <cell r="E39">
            <v>436</v>
          </cell>
          <cell r="F39">
            <v>487</v>
          </cell>
          <cell r="G39">
            <v>538</v>
          </cell>
          <cell r="H39">
            <v>343</v>
          </cell>
          <cell r="I39">
            <v>367</v>
          </cell>
          <cell r="J39">
            <v>441</v>
          </cell>
          <cell r="K39">
            <v>509</v>
          </cell>
          <cell r="L39">
            <v>568</v>
          </cell>
          <cell r="M39">
            <v>627</v>
          </cell>
          <cell r="N39">
            <v>392</v>
          </cell>
          <cell r="O39">
            <v>420</v>
          </cell>
          <cell r="P39">
            <v>504</v>
          </cell>
          <cell r="Q39">
            <v>582</v>
          </cell>
          <cell r="R39">
            <v>650</v>
          </cell>
          <cell r="S39">
            <v>717</v>
          </cell>
          <cell r="T39">
            <v>441</v>
          </cell>
          <cell r="U39">
            <v>472</v>
          </cell>
          <cell r="V39">
            <v>567</v>
          </cell>
          <cell r="W39">
            <v>655</v>
          </cell>
          <cell r="X39">
            <v>731</v>
          </cell>
          <cell r="Y39">
            <v>807</v>
          </cell>
          <cell r="Z39">
            <v>490</v>
          </cell>
          <cell r="AA39">
            <v>525</v>
          </cell>
          <cell r="AB39">
            <v>630</v>
          </cell>
          <cell r="AC39">
            <v>728</v>
          </cell>
          <cell r="AD39">
            <v>812</v>
          </cell>
          <cell r="AE39">
            <v>896</v>
          </cell>
          <cell r="AF39">
            <v>539</v>
          </cell>
          <cell r="AG39">
            <v>577</v>
          </cell>
          <cell r="AH39">
            <v>693</v>
          </cell>
          <cell r="AI39">
            <v>800</v>
          </cell>
          <cell r="AJ39">
            <v>893</v>
          </cell>
          <cell r="AK39">
            <v>986</v>
          </cell>
          <cell r="AL39">
            <v>588</v>
          </cell>
          <cell r="AM39">
            <v>630</v>
          </cell>
          <cell r="AN39">
            <v>756</v>
          </cell>
          <cell r="AO39">
            <v>873</v>
          </cell>
          <cell r="AP39">
            <v>975</v>
          </cell>
        </row>
        <row r="40">
          <cell r="A40" t="str">
            <v>LINN</v>
          </cell>
          <cell r="B40">
            <v>293</v>
          </cell>
          <cell r="C40">
            <v>314</v>
          </cell>
          <cell r="D40">
            <v>377</v>
          </cell>
          <cell r="E40">
            <v>435</v>
          </cell>
          <cell r="F40">
            <v>486</v>
          </cell>
          <cell r="G40">
            <v>535</v>
          </cell>
          <cell r="H40">
            <v>342</v>
          </cell>
          <cell r="I40">
            <v>366</v>
          </cell>
          <cell r="J40">
            <v>440</v>
          </cell>
          <cell r="K40">
            <v>507</v>
          </cell>
          <cell r="L40">
            <v>567</v>
          </cell>
          <cell r="M40">
            <v>625</v>
          </cell>
          <cell r="N40">
            <v>391</v>
          </cell>
          <cell r="O40">
            <v>419</v>
          </cell>
          <cell r="P40">
            <v>503</v>
          </cell>
          <cell r="Q40">
            <v>580</v>
          </cell>
          <cell r="R40">
            <v>648</v>
          </cell>
          <cell r="S40">
            <v>714</v>
          </cell>
          <cell r="T40">
            <v>439</v>
          </cell>
          <cell r="U40">
            <v>471</v>
          </cell>
          <cell r="V40">
            <v>565</v>
          </cell>
          <cell r="W40">
            <v>653</v>
          </cell>
          <cell r="X40">
            <v>729</v>
          </cell>
          <cell r="Y40">
            <v>803</v>
          </cell>
          <cell r="Z40">
            <v>488</v>
          </cell>
          <cell r="AA40">
            <v>523</v>
          </cell>
          <cell r="AB40">
            <v>628</v>
          </cell>
          <cell r="AC40">
            <v>725</v>
          </cell>
          <cell r="AD40">
            <v>810</v>
          </cell>
          <cell r="AE40">
            <v>893</v>
          </cell>
          <cell r="AF40">
            <v>537</v>
          </cell>
          <cell r="AG40">
            <v>576</v>
          </cell>
          <cell r="AH40">
            <v>691</v>
          </cell>
          <cell r="AI40">
            <v>798</v>
          </cell>
          <cell r="AJ40">
            <v>891</v>
          </cell>
          <cell r="AK40">
            <v>982</v>
          </cell>
          <cell r="AL40">
            <v>586</v>
          </cell>
          <cell r="AM40">
            <v>628</v>
          </cell>
          <cell r="AN40">
            <v>754</v>
          </cell>
          <cell r="AO40">
            <v>870</v>
          </cell>
          <cell r="AP40">
            <v>972</v>
          </cell>
        </row>
        <row r="41">
          <cell r="A41" t="str">
            <v>MALHEUR</v>
          </cell>
          <cell r="B41">
            <v>270</v>
          </cell>
          <cell r="C41">
            <v>289</v>
          </cell>
          <cell r="D41">
            <v>346</v>
          </cell>
          <cell r="E41">
            <v>400</v>
          </cell>
          <cell r="F41">
            <v>447</v>
          </cell>
          <cell r="G41">
            <v>493</v>
          </cell>
          <cell r="H41">
            <v>315</v>
          </cell>
          <cell r="I41">
            <v>337</v>
          </cell>
          <cell r="J41">
            <v>404</v>
          </cell>
          <cell r="K41">
            <v>467</v>
          </cell>
          <cell r="L41">
            <v>521</v>
          </cell>
          <cell r="M41">
            <v>575</v>
          </cell>
          <cell r="N41">
            <v>360</v>
          </cell>
          <cell r="O41">
            <v>385</v>
          </cell>
          <cell r="P41">
            <v>462</v>
          </cell>
          <cell r="Q41">
            <v>534</v>
          </cell>
          <cell r="R41">
            <v>596</v>
          </cell>
          <cell r="S41">
            <v>657</v>
          </cell>
          <cell r="T41">
            <v>405</v>
          </cell>
          <cell r="U41">
            <v>433</v>
          </cell>
          <cell r="V41">
            <v>519</v>
          </cell>
          <cell r="W41">
            <v>600</v>
          </cell>
          <cell r="X41">
            <v>670</v>
          </cell>
          <cell r="Y41">
            <v>739</v>
          </cell>
          <cell r="Z41">
            <v>450</v>
          </cell>
          <cell r="AA41">
            <v>481</v>
          </cell>
          <cell r="AB41">
            <v>577</v>
          </cell>
          <cell r="AC41">
            <v>667</v>
          </cell>
          <cell r="AD41">
            <v>745</v>
          </cell>
          <cell r="AE41">
            <v>821</v>
          </cell>
          <cell r="AF41">
            <v>495</v>
          </cell>
          <cell r="AG41">
            <v>530</v>
          </cell>
          <cell r="AH41">
            <v>635</v>
          </cell>
          <cell r="AI41">
            <v>734</v>
          </cell>
          <cell r="AJ41">
            <v>819</v>
          </cell>
          <cell r="AK41">
            <v>904</v>
          </cell>
          <cell r="AL41">
            <v>540</v>
          </cell>
          <cell r="AM41">
            <v>578</v>
          </cell>
          <cell r="AN41">
            <v>693</v>
          </cell>
          <cell r="AO41">
            <v>801</v>
          </cell>
          <cell r="AP41">
            <v>894</v>
          </cell>
        </row>
        <row r="42">
          <cell r="A42" t="str">
            <v>MARION</v>
          </cell>
          <cell r="B42">
            <v>299</v>
          </cell>
          <cell r="C42">
            <v>320</v>
          </cell>
          <cell r="D42">
            <v>384</v>
          </cell>
          <cell r="E42">
            <v>444</v>
          </cell>
          <cell r="F42">
            <v>496</v>
          </cell>
          <cell r="G42">
            <v>547</v>
          </cell>
          <cell r="H42">
            <v>349</v>
          </cell>
          <cell r="I42">
            <v>374</v>
          </cell>
          <cell r="J42">
            <v>448</v>
          </cell>
          <cell r="K42">
            <v>518</v>
          </cell>
          <cell r="L42">
            <v>579</v>
          </cell>
          <cell r="M42">
            <v>638</v>
          </cell>
          <cell r="N42">
            <v>399</v>
          </cell>
          <cell r="O42">
            <v>427</v>
          </cell>
          <cell r="P42">
            <v>513</v>
          </cell>
          <cell r="Q42">
            <v>593</v>
          </cell>
          <cell r="R42">
            <v>662</v>
          </cell>
          <cell r="S42">
            <v>730</v>
          </cell>
          <cell r="T42">
            <v>448</v>
          </cell>
          <cell r="U42">
            <v>480</v>
          </cell>
          <cell r="V42">
            <v>577</v>
          </cell>
          <cell r="W42">
            <v>667</v>
          </cell>
          <cell r="X42">
            <v>744</v>
          </cell>
          <cell r="Y42">
            <v>821</v>
          </cell>
          <cell r="Z42">
            <v>498</v>
          </cell>
          <cell r="AA42">
            <v>534</v>
          </cell>
          <cell r="AB42">
            <v>641</v>
          </cell>
          <cell r="AC42">
            <v>741</v>
          </cell>
          <cell r="AD42">
            <v>827</v>
          </cell>
          <cell r="AE42">
            <v>912</v>
          </cell>
          <cell r="AF42">
            <v>548</v>
          </cell>
          <cell r="AG42">
            <v>587</v>
          </cell>
          <cell r="AH42">
            <v>705</v>
          </cell>
          <cell r="AI42">
            <v>815</v>
          </cell>
          <cell r="AJ42">
            <v>910</v>
          </cell>
          <cell r="AK42">
            <v>1003</v>
          </cell>
          <cell r="AL42">
            <v>598</v>
          </cell>
          <cell r="AM42">
            <v>641</v>
          </cell>
          <cell r="AN42">
            <v>769</v>
          </cell>
          <cell r="AO42">
            <v>889</v>
          </cell>
          <cell r="AP42">
            <v>993</v>
          </cell>
        </row>
        <row r="43">
          <cell r="A43" t="str">
            <v>MORROW</v>
          </cell>
          <cell r="B43">
            <v>278</v>
          </cell>
          <cell r="C43">
            <v>298</v>
          </cell>
          <cell r="D43">
            <v>357</v>
          </cell>
          <cell r="E43">
            <v>413</v>
          </cell>
          <cell r="F43">
            <v>461</v>
          </cell>
          <cell r="G43">
            <v>509</v>
          </cell>
          <cell r="H43">
            <v>324</v>
          </cell>
          <cell r="I43">
            <v>347</v>
          </cell>
          <cell r="J43">
            <v>417</v>
          </cell>
          <cell r="K43">
            <v>482</v>
          </cell>
          <cell r="L43">
            <v>538</v>
          </cell>
          <cell r="M43">
            <v>594</v>
          </cell>
          <cell r="N43">
            <v>371</v>
          </cell>
          <cell r="O43">
            <v>397</v>
          </cell>
          <cell r="P43">
            <v>477</v>
          </cell>
          <cell r="Q43">
            <v>551</v>
          </cell>
          <cell r="R43">
            <v>615</v>
          </cell>
          <cell r="S43">
            <v>679</v>
          </cell>
          <cell r="T43">
            <v>417</v>
          </cell>
          <cell r="U43">
            <v>447</v>
          </cell>
          <cell r="V43">
            <v>536</v>
          </cell>
          <cell r="W43">
            <v>620</v>
          </cell>
          <cell r="X43">
            <v>691</v>
          </cell>
          <cell r="Y43">
            <v>763</v>
          </cell>
          <cell r="Z43">
            <v>463</v>
          </cell>
          <cell r="AA43">
            <v>496</v>
          </cell>
          <cell r="AB43">
            <v>596</v>
          </cell>
          <cell r="AC43">
            <v>689</v>
          </cell>
          <cell r="AD43">
            <v>768</v>
          </cell>
          <cell r="AE43">
            <v>848</v>
          </cell>
          <cell r="AF43">
            <v>510</v>
          </cell>
          <cell r="AG43">
            <v>546</v>
          </cell>
          <cell r="AH43">
            <v>655</v>
          </cell>
          <cell r="AI43">
            <v>758</v>
          </cell>
          <cell r="AJ43">
            <v>845</v>
          </cell>
          <cell r="AK43">
            <v>933</v>
          </cell>
          <cell r="AL43">
            <v>556</v>
          </cell>
          <cell r="AM43">
            <v>596</v>
          </cell>
          <cell r="AN43">
            <v>715</v>
          </cell>
          <cell r="AO43">
            <v>827</v>
          </cell>
          <cell r="AP43">
            <v>922</v>
          </cell>
        </row>
        <row r="44">
          <cell r="A44" t="str">
            <v>MULTNOMAH</v>
          </cell>
          <cell r="B44">
            <v>364</v>
          </cell>
          <cell r="C44">
            <v>390</v>
          </cell>
          <cell r="D44">
            <v>468</v>
          </cell>
          <cell r="E44">
            <v>541</v>
          </cell>
          <cell r="F44">
            <v>604</v>
          </cell>
          <cell r="G44">
            <v>666</v>
          </cell>
          <cell r="H44">
            <v>425</v>
          </cell>
          <cell r="I44">
            <v>455</v>
          </cell>
          <cell r="J44">
            <v>546</v>
          </cell>
          <cell r="K44">
            <v>631</v>
          </cell>
          <cell r="L44">
            <v>705</v>
          </cell>
          <cell r="M44">
            <v>777</v>
          </cell>
          <cell r="N44">
            <v>486</v>
          </cell>
          <cell r="O44">
            <v>521</v>
          </cell>
          <cell r="P44">
            <v>625</v>
          </cell>
          <cell r="Q44">
            <v>722</v>
          </cell>
          <cell r="R44">
            <v>806</v>
          </cell>
          <cell r="S44">
            <v>889</v>
          </cell>
          <cell r="T44">
            <v>546</v>
          </cell>
          <cell r="U44">
            <v>586</v>
          </cell>
          <cell r="V44">
            <v>703</v>
          </cell>
          <cell r="W44">
            <v>812</v>
          </cell>
          <cell r="X44">
            <v>906</v>
          </cell>
          <cell r="Y44">
            <v>1000</v>
          </cell>
          <cell r="Z44">
            <v>607</v>
          </cell>
          <cell r="AA44">
            <v>651</v>
          </cell>
          <cell r="AB44">
            <v>781</v>
          </cell>
          <cell r="AC44">
            <v>902</v>
          </cell>
          <cell r="AD44">
            <v>1007</v>
          </cell>
          <cell r="AE44">
            <v>1111</v>
          </cell>
          <cell r="AF44">
            <v>668</v>
          </cell>
          <cell r="AG44">
            <v>716</v>
          </cell>
          <cell r="AH44">
            <v>859</v>
          </cell>
          <cell r="AI44">
            <v>992</v>
          </cell>
          <cell r="AJ44">
            <v>1108</v>
          </cell>
          <cell r="AK44">
            <v>1222</v>
          </cell>
          <cell r="AL44">
            <v>729</v>
          </cell>
          <cell r="AM44">
            <v>781</v>
          </cell>
          <cell r="AN44">
            <v>937</v>
          </cell>
          <cell r="AO44">
            <v>1083</v>
          </cell>
          <cell r="AP44">
            <v>1209</v>
          </cell>
        </row>
        <row r="45">
          <cell r="A45" t="str">
            <v>POLK</v>
          </cell>
          <cell r="B45">
            <v>299</v>
          </cell>
          <cell r="C45">
            <v>320</v>
          </cell>
          <cell r="D45">
            <v>384</v>
          </cell>
          <cell r="E45">
            <v>444</v>
          </cell>
          <cell r="F45">
            <v>496</v>
          </cell>
          <cell r="G45">
            <v>547</v>
          </cell>
          <cell r="H45">
            <v>349</v>
          </cell>
          <cell r="I45">
            <v>374</v>
          </cell>
          <cell r="J45">
            <v>448</v>
          </cell>
          <cell r="K45">
            <v>518</v>
          </cell>
          <cell r="L45">
            <v>579</v>
          </cell>
          <cell r="M45">
            <v>638</v>
          </cell>
          <cell r="N45">
            <v>399</v>
          </cell>
          <cell r="O45">
            <v>427</v>
          </cell>
          <cell r="P45">
            <v>513</v>
          </cell>
          <cell r="Q45">
            <v>593</v>
          </cell>
          <cell r="R45">
            <v>662</v>
          </cell>
          <cell r="S45">
            <v>730</v>
          </cell>
          <cell r="T45">
            <v>448</v>
          </cell>
          <cell r="U45">
            <v>480</v>
          </cell>
          <cell r="V45">
            <v>577</v>
          </cell>
          <cell r="W45">
            <v>667</v>
          </cell>
          <cell r="X45">
            <v>744</v>
          </cell>
          <cell r="Y45">
            <v>821</v>
          </cell>
          <cell r="Z45">
            <v>498</v>
          </cell>
          <cell r="AA45">
            <v>534</v>
          </cell>
          <cell r="AB45">
            <v>641</v>
          </cell>
          <cell r="AC45">
            <v>741</v>
          </cell>
          <cell r="AD45">
            <v>827</v>
          </cell>
          <cell r="AE45">
            <v>912</v>
          </cell>
          <cell r="AF45">
            <v>548</v>
          </cell>
          <cell r="AG45">
            <v>587</v>
          </cell>
          <cell r="AH45">
            <v>705</v>
          </cell>
          <cell r="AI45">
            <v>815</v>
          </cell>
          <cell r="AJ45">
            <v>910</v>
          </cell>
          <cell r="AK45">
            <v>1003</v>
          </cell>
          <cell r="AL45">
            <v>598</v>
          </cell>
          <cell r="AM45">
            <v>641</v>
          </cell>
          <cell r="AN45">
            <v>769</v>
          </cell>
          <cell r="AO45">
            <v>889</v>
          </cell>
          <cell r="AP45">
            <v>993</v>
          </cell>
        </row>
        <row r="46">
          <cell r="A46" t="str">
            <v>SHERMAN</v>
          </cell>
          <cell r="B46">
            <v>292</v>
          </cell>
          <cell r="C46">
            <v>313</v>
          </cell>
          <cell r="D46">
            <v>376</v>
          </cell>
          <cell r="E46">
            <v>434</v>
          </cell>
          <cell r="F46">
            <v>485</v>
          </cell>
          <cell r="G46">
            <v>535</v>
          </cell>
          <cell r="H46">
            <v>341</v>
          </cell>
          <cell r="I46">
            <v>365</v>
          </cell>
          <cell r="J46">
            <v>439</v>
          </cell>
          <cell r="K46">
            <v>507</v>
          </cell>
          <cell r="L46">
            <v>566</v>
          </cell>
          <cell r="M46">
            <v>624</v>
          </cell>
          <cell r="N46">
            <v>390</v>
          </cell>
          <cell r="O46">
            <v>418</v>
          </cell>
          <cell r="P46">
            <v>502</v>
          </cell>
          <cell r="Q46">
            <v>579</v>
          </cell>
          <cell r="R46">
            <v>647</v>
          </cell>
          <cell r="S46">
            <v>713</v>
          </cell>
          <cell r="T46">
            <v>438</v>
          </cell>
          <cell r="U46">
            <v>470</v>
          </cell>
          <cell r="V46">
            <v>564</v>
          </cell>
          <cell r="W46">
            <v>651</v>
          </cell>
          <cell r="X46">
            <v>727</v>
          </cell>
          <cell r="Y46">
            <v>802</v>
          </cell>
          <cell r="Z46">
            <v>487</v>
          </cell>
          <cell r="AA46">
            <v>522</v>
          </cell>
          <cell r="AB46">
            <v>627</v>
          </cell>
          <cell r="AC46">
            <v>724</v>
          </cell>
          <cell r="AD46">
            <v>808</v>
          </cell>
          <cell r="AE46">
            <v>891</v>
          </cell>
          <cell r="AF46">
            <v>536</v>
          </cell>
          <cell r="AG46">
            <v>574</v>
          </cell>
          <cell r="AH46">
            <v>690</v>
          </cell>
          <cell r="AI46">
            <v>796</v>
          </cell>
          <cell r="AJ46">
            <v>889</v>
          </cell>
          <cell r="AK46">
            <v>981</v>
          </cell>
          <cell r="AL46">
            <v>585</v>
          </cell>
          <cell r="AM46">
            <v>627</v>
          </cell>
          <cell r="AN46">
            <v>753</v>
          </cell>
          <cell r="AO46">
            <v>869</v>
          </cell>
          <cell r="AP46">
            <v>970</v>
          </cell>
        </row>
        <row r="47">
          <cell r="A47" t="str">
            <v>TILLAMOOK</v>
          </cell>
          <cell r="B47">
            <v>283</v>
          </cell>
          <cell r="C47">
            <v>303</v>
          </cell>
          <cell r="D47">
            <v>364</v>
          </cell>
          <cell r="E47">
            <v>421</v>
          </cell>
          <cell r="F47">
            <v>470</v>
          </cell>
          <cell r="G47">
            <v>518</v>
          </cell>
          <cell r="H47">
            <v>330</v>
          </cell>
          <cell r="I47">
            <v>354</v>
          </cell>
          <cell r="J47">
            <v>425</v>
          </cell>
          <cell r="K47">
            <v>491</v>
          </cell>
          <cell r="L47">
            <v>548</v>
          </cell>
          <cell r="M47">
            <v>605</v>
          </cell>
          <cell r="N47">
            <v>378</v>
          </cell>
          <cell r="O47">
            <v>405</v>
          </cell>
          <cell r="P47">
            <v>486</v>
          </cell>
          <cell r="Q47">
            <v>562</v>
          </cell>
          <cell r="R47">
            <v>627</v>
          </cell>
          <cell r="S47">
            <v>691</v>
          </cell>
          <cell r="T47">
            <v>425</v>
          </cell>
          <cell r="U47">
            <v>455</v>
          </cell>
          <cell r="V47">
            <v>546</v>
          </cell>
          <cell r="W47">
            <v>632</v>
          </cell>
          <cell r="X47">
            <v>705</v>
          </cell>
          <cell r="Y47">
            <v>777</v>
          </cell>
          <cell r="Z47">
            <v>472</v>
          </cell>
          <cell r="AA47">
            <v>506</v>
          </cell>
          <cell r="AB47">
            <v>607</v>
          </cell>
          <cell r="AC47">
            <v>702</v>
          </cell>
          <cell r="AD47">
            <v>783</v>
          </cell>
          <cell r="AE47">
            <v>864</v>
          </cell>
          <cell r="AF47">
            <v>519</v>
          </cell>
          <cell r="AG47">
            <v>556</v>
          </cell>
          <cell r="AH47">
            <v>668</v>
          </cell>
          <cell r="AI47">
            <v>772</v>
          </cell>
          <cell r="AJ47">
            <v>862</v>
          </cell>
          <cell r="AK47">
            <v>950</v>
          </cell>
          <cell r="AL47">
            <v>567</v>
          </cell>
          <cell r="AM47">
            <v>607</v>
          </cell>
          <cell r="AN47">
            <v>729</v>
          </cell>
          <cell r="AO47">
            <v>843</v>
          </cell>
          <cell r="AP47">
            <v>940</v>
          </cell>
        </row>
        <row r="48">
          <cell r="A48" t="str">
            <v>UMATILLA</v>
          </cell>
          <cell r="B48">
            <v>303</v>
          </cell>
          <cell r="C48">
            <v>325</v>
          </cell>
          <cell r="D48">
            <v>390</v>
          </cell>
          <cell r="E48">
            <v>451</v>
          </cell>
          <cell r="F48">
            <v>503</v>
          </cell>
          <cell r="G48">
            <v>555</v>
          </cell>
          <cell r="H48">
            <v>354</v>
          </cell>
          <cell r="I48">
            <v>379</v>
          </cell>
          <cell r="J48">
            <v>455</v>
          </cell>
          <cell r="K48">
            <v>526</v>
          </cell>
          <cell r="L48">
            <v>587</v>
          </cell>
          <cell r="M48">
            <v>647</v>
          </cell>
          <cell r="N48">
            <v>405</v>
          </cell>
          <cell r="O48">
            <v>434</v>
          </cell>
          <cell r="P48">
            <v>521</v>
          </cell>
          <cell r="Q48">
            <v>601</v>
          </cell>
          <cell r="R48">
            <v>671</v>
          </cell>
          <cell r="S48">
            <v>740</v>
          </cell>
          <cell r="T48">
            <v>455</v>
          </cell>
          <cell r="U48">
            <v>488</v>
          </cell>
          <cell r="V48">
            <v>586</v>
          </cell>
          <cell r="W48">
            <v>676</v>
          </cell>
          <cell r="X48">
            <v>754</v>
          </cell>
          <cell r="Y48">
            <v>832</v>
          </cell>
          <cell r="Z48">
            <v>506</v>
          </cell>
          <cell r="AA48">
            <v>542</v>
          </cell>
          <cell r="AB48">
            <v>651</v>
          </cell>
          <cell r="AC48">
            <v>751</v>
          </cell>
          <cell r="AD48">
            <v>838</v>
          </cell>
          <cell r="AE48">
            <v>925</v>
          </cell>
          <cell r="AF48">
            <v>556</v>
          </cell>
          <cell r="AG48">
            <v>596</v>
          </cell>
          <cell r="AH48">
            <v>716</v>
          </cell>
          <cell r="AI48">
            <v>827</v>
          </cell>
          <cell r="AJ48">
            <v>922</v>
          </cell>
          <cell r="AK48">
            <v>1017</v>
          </cell>
          <cell r="AL48">
            <v>607</v>
          </cell>
          <cell r="AM48">
            <v>651</v>
          </cell>
          <cell r="AN48">
            <v>781</v>
          </cell>
          <cell r="AO48">
            <v>902</v>
          </cell>
          <cell r="AP48">
            <v>1006</v>
          </cell>
        </row>
        <row r="49">
          <cell r="A49" t="str">
            <v>UNION</v>
          </cell>
          <cell r="B49">
            <v>294</v>
          </cell>
          <cell r="C49">
            <v>315</v>
          </cell>
          <cell r="D49">
            <v>378</v>
          </cell>
          <cell r="E49">
            <v>436</v>
          </cell>
          <cell r="F49">
            <v>486</v>
          </cell>
          <cell r="G49">
            <v>537</v>
          </cell>
          <cell r="H49">
            <v>343</v>
          </cell>
          <cell r="I49">
            <v>367</v>
          </cell>
          <cell r="J49">
            <v>441</v>
          </cell>
          <cell r="K49">
            <v>508</v>
          </cell>
          <cell r="L49">
            <v>567</v>
          </cell>
          <cell r="M49">
            <v>626</v>
          </cell>
          <cell r="N49">
            <v>392</v>
          </cell>
          <cell r="O49">
            <v>420</v>
          </cell>
          <cell r="P49">
            <v>504</v>
          </cell>
          <cell r="Q49">
            <v>581</v>
          </cell>
          <cell r="R49">
            <v>649</v>
          </cell>
          <cell r="S49">
            <v>716</v>
          </cell>
          <cell r="T49">
            <v>441</v>
          </cell>
          <cell r="U49">
            <v>472</v>
          </cell>
          <cell r="V49">
            <v>567</v>
          </cell>
          <cell r="W49">
            <v>654</v>
          </cell>
          <cell r="X49">
            <v>730</v>
          </cell>
          <cell r="Y49">
            <v>805</v>
          </cell>
          <cell r="Z49">
            <v>490</v>
          </cell>
          <cell r="AA49">
            <v>525</v>
          </cell>
          <cell r="AB49">
            <v>630</v>
          </cell>
          <cell r="AC49">
            <v>726</v>
          </cell>
          <cell r="AD49">
            <v>811</v>
          </cell>
          <cell r="AE49">
            <v>895</v>
          </cell>
          <cell r="AF49">
            <v>539</v>
          </cell>
          <cell r="AG49">
            <v>577</v>
          </cell>
          <cell r="AH49">
            <v>693</v>
          </cell>
          <cell r="AI49">
            <v>799</v>
          </cell>
          <cell r="AJ49">
            <v>892</v>
          </cell>
          <cell r="AK49">
            <v>984</v>
          </cell>
          <cell r="AL49">
            <v>588</v>
          </cell>
          <cell r="AM49">
            <v>630</v>
          </cell>
          <cell r="AN49">
            <v>756</v>
          </cell>
          <cell r="AO49">
            <v>872</v>
          </cell>
          <cell r="AP49">
            <v>973</v>
          </cell>
        </row>
        <row r="50">
          <cell r="A50" t="str">
            <v>WALLOWA</v>
          </cell>
          <cell r="B50">
            <v>279</v>
          </cell>
          <cell r="C50">
            <v>298</v>
          </cell>
          <cell r="D50">
            <v>358</v>
          </cell>
          <cell r="E50">
            <v>414</v>
          </cell>
          <cell r="F50">
            <v>462</v>
          </cell>
          <cell r="G50">
            <v>510</v>
          </cell>
          <cell r="H50">
            <v>325</v>
          </cell>
          <cell r="I50">
            <v>348</v>
          </cell>
          <cell r="J50">
            <v>418</v>
          </cell>
          <cell r="K50">
            <v>483</v>
          </cell>
          <cell r="L50">
            <v>539</v>
          </cell>
          <cell r="M50">
            <v>595</v>
          </cell>
          <cell r="N50">
            <v>372</v>
          </cell>
          <cell r="O50">
            <v>398</v>
          </cell>
          <cell r="P50">
            <v>478</v>
          </cell>
          <cell r="Q50">
            <v>552</v>
          </cell>
          <cell r="R50">
            <v>616</v>
          </cell>
          <cell r="S50">
            <v>680</v>
          </cell>
          <cell r="T50">
            <v>418</v>
          </cell>
          <cell r="U50">
            <v>448</v>
          </cell>
          <cell r="V50">
            <v>537</v>
          </cell>
          <cell r="W50">
            <v>621</v>
          </cell>
          <cell r="X50">
            <v>693</v>
          </cell>
          <cell r="Y50">
            <v>765</v>
          </cell>
          <cell r="Z50">
            <v>465</v>
          </cell>
          <cell r="AA50">
            <v>498</v>
          </cell>
          <cell r="AB50">
            <v>597</v>
          </cell>
          <cell r="AC50">
            <v>690</v>
          </cell>
          <cell r="AD50">
            <v>770</v>
          </cell>
          <cell r="AE50">
            <v>850</v>
          </cell>
          <cell r="AF50">
            <v>511</v>
          </cell>
          <cell r="AG50">
            <v>547</v>
          </cell>
          <cell r="AH50">
            <v>657</v>
          </cell>
          <cell r="AI50">
            <v>759</v>
          </cell>
          <cell r="AJ50">
            <v>847</v>
          </cell>
          <cell r="AK50">
            <v>935</v>
          </cell>
          <cell r="AL50">
            <v>558</v>
          </cell>
          <cell r="AM50">
            <v>597</v>
          </cell>
          <cell r="AN50">
            <v>717</v>
          </cell>
          <cell r="AO50">
            <v>828</v>
          </cell>
          <cell r="AP50">
            <v>924</v>
          </cell>
        </row>
        <row r="51">
          <cell r="A51" t="str">
            <v>WASCO</v>
          </cell>
          <cell r="B51">
            <v>280</v>
          </cell>
          <cell r="C51">
            <v>300</v>
          </cell>
          <cell r="D51">
            <v>360</v>
          </cell>
          <cell r="E51">
            <v>416</v>
          </cell>
          <cell r="F51">
            <v>465</v>
          </cell>
          <cell r="G51">
            <v>513</v>
          </cell>
          <cell r="H51">
            <v>327</v>
          </cell>
          <cell r="I51">
            <v>350</v>
          </cell>
          <cell r="J51">
            <v>420</v>
          </cell>
          <cell r="K51">
            <v>486</v>
          </cell>
          <cell r="L51">
            <v>542</v>
          </cell>
          <cell r="M51">
            <v>598</v>
          </cell>
          <cell r="N51">
            <v>374</v>
          </cell>
          <cell r="O51">
            <v>401</v>
          </cell>
          <cell r="P51">
            <v>481</v>
          </cell>
          <cell r="Q51">
            <v>555</v>
          </cell>
          <cell r="R51">
            <v>620</v>
          </cell>
          <cell r="S51">
            <v>684</v>
          </cell>
          <cell r="T51">
            <v>420</v>
          </cell>
          <cell r="U51">
            <v>451</v>
          </cell>
          <cell r="V51">
            <v>541</v>
          </cell>
          <cell r="W51">
            <v>624</v>
          </cell>
          <cell r="X51">
            <v>697</v>
          </cell>
          <cell r="Y51">
            <v>769</v>
          </cell>
          <cell r="Z51">
            <v>467</v>
          </cell>
          <cell r="AA51">
            <v>501</v>
          </cell>
          <cell r="AB51">
            <v>601</v>
          </cell>
          <cell r="AC51">
            <v>694</v>
          </cell>
          <cell r="AD51">
            <v>775</v>
          </cell>
          <cell r="AE51">
            <v>855</v>
          </cell>
          <cell r="AF51">
            <v>514</v>
          </cell>
          <cell r="AG51">
            <v>551</v>
          </cell>
          <cell r="AH51">
            <v>661</v>
          </cell>
          <cell r="AI51">
            <v>763</v>
          </cell>
          <cell r="AJ51">
            <v>852</v>
          </cell>
          <cell r="AK51">
            <v>940</v>
          </cell>
          <cell r="AL51">
            <v>561</v>
          </cell>
          <cell r="AM51">
            <v>601</v>
          </cell>
          <cell r="AN51">
            <v>721</v>
          </cell>
          <cell r="AO51">
            <v>833</v>
          </cell>
          <cell r="AP51">
            <v>930</v>
          </cell>
        </row>
        <row r="52">
          <cell r="A52" t="str">
            <v>WASHINGTON</v>
          </cell>
          <cell r="B52">
            <v>364</v>
          </cell>
          <cell r="C52">
            <v>390</v>
          </cell>
          <cell r="D52">
            <v>468</v>
          </cell>
          <cell r="E52">
            <v>541</v>
          </cell>
          <cell r="F52">
            <v>604</v>
          </cell>
          <cell r="G52">
            <v>666</v>
          </cell>
          <cell r="H52">
            <v>425</v>
          </cell>
          <cell r="I52">
            <v>455</v>
          </cell>
          <cell r="J52">
            <v>546</v>
          </cell>
          <cell r="K52">
            <v>631</v>
          </cell>
          <cell r="L52">
            <v>705</v>
          </cell>
          <cell r="M52">
            <v>777</v>
          </cell>
          <cell r="N52">
            <v>486</v>
          </cell>
          <cell r="O52">
            <v>521</v>
          </cell>
          <cell r="P52">
            <v>625</v>
          </cell>
          <cell r="Q52">
            <v>722</v>
          </cell>
          <cell r="R52">
            <v>806</v>
          </cell>
          <cell r="S52">
            <v>889</v>
          </cell>
          <cell r="T52">
            <v>546</v>
          </cell>
          <cell r="U52">
            <v>586</v>
          </cell>
          <cell r="V52">
            <v>703</v>
          </cell>
          <cell r="W52">
            <v>812</v>
          </cell>
          <cell r="X52">
            <v>906</v>
          </cell>
          <cell r="Y52">
            <v>1000</v>
          </cell>
          <cell r="Z52">
            <v>607</v>
          </cell>
          <cell r="AA52">
            <v>651</v>
          </cell>
          <cell r="AB52">
            <v>781</v>
          </cell>
          <cell r="AC52">
            <v>902</v>
          </cell>
          <cell r="AD52">
            <v>1007</v>
          </cell>
          <cell r="AE52">
            <v>1111</v>
          </cell>
          <cell r="AF52">
            <v>668</v>
          </cell>
          <cell r="AG52">
            <v>716</v>
          </cell>
          <cell r="AH52">
            <v>859</v>
          </cell>
          <cell r="AI52">
            <v>992</v>
          </cell>
          <cell r="AJ52">
            <v>1108</v>
          </cell>
          <cell r="AK52">
            <v>1222</v>
          </cell>
          <cell r="AL52">
            <v>729</v>
          </cell>
          <cell r="AM52">
            <v>781</v>
          </cell>
          <cell r="AN52">
            <v>937</v>
          </cell>
          <cell r="AO52">
            <v>1083</v>
          </cell>
          <cell r="AP52">
            <v>1209</v>
          </cell>
        </row>
        <row r="53">
          <cell r="A53" t="str">
            <v>WHEELER</v>
          </cell>
          <cell r="B53">
            <v>270</v>
          </cell>
          <cell r="C53">
            <v>289</v>
          </cell>
          <cell r="D53">
            <v>346</v>
          </cell>
          <cell r="E53">
            <v>400</v>
          </cell>
          <cell r="F53">
            <v>447</v>
          </cell>
          <cell r="G53">
            <v>493</v>
          </cell>
          <cell r="H53">
            <v>315</v>
          </cell>
          <cell r="I53">
            <v>337</v>
          </cell>
          <cell r="J53">
            <v>404</v>
          </cell>
          <cell r="K53">
            <v>467</v>
          </cell>
          <cell r="L53">
            <v>521</v>
          </cell>
          <cell r="M53">
            <v>575</v>
          </cell>
          <cell r="N53">
            <v>360</v>
          </cell>
          <cell r="O53">
            <v>385</v>
          </cell>
          <cell r="P53">
            <v>462</v>
          </cell>
          <cell r="Q53">
            <v>534</v>
          </cell>
          <cell r="R53">
            <v>596</v>
          </cell>
          <cell r="S53">
            <v>657</v>
          </cell>
          <cell r="T53">
            <v>405</v>
          </cell>
          <cell r="U53">
            <v>433</v>
          </cell>
          <cell r="V53">
            <v>519</v>
          </cell>
          <cell r="W53">
            <v>600</v>
          </cell>
          <cell r="X53">
            <v>670</v>
          </cell>
          <cell r="Y53">
            <v>739</v>
          </cell>
          <cell r="Z53">
            <v>450</v>
          </cell>
          <cell r="AA53">
            <v>481</v>
          </cell>
          <cell r="AB53">
            <v>577</v>
          </cell>
          <cell r="AC53">
            <v>667</v>
          </cell>
          <cell r="AD53">
            <v>745</v>
          </cell>
          <cell r="AE53">
            <v>821</v>
          </cell>
          <cell r="AF53">
            <v>495</v>
          </cell>
          <cell r="AG53">
            <v>530</v>
          </cell>
          <cell r="AH53">
            <v>635</v>
          </cell>
          <cell r="AI53">
            <v>734</v>
          </cell>
          <cell r="AJ53">
            <v>819</v>
          </cell>
          <cell r="AK53">
            <v>904</v>
          </cell>
          <cell r="AL53">
            <v>540</v>
          </cell>
          <cell r="AM53">
            <v>578</v>
          </cell>
          <cell r="AN53">
            <v>693</v>
          </cell>
          <cell r="AO53">
            <v>801</v>
          </cell>
          <cell r="AP53">
            <v>894</v>
          </cell>
        </row>
        <row r="54">
          <cell r="A54" t="str">
            <v>YAMHILL</v>
          </cell>
          <cell r="B54">
            <v>364</v>
          </cell>
          <cell r="C54">
            <v>390</v>
          </cell>
          <cell r="D54">
            <v>468</v>
          </cell>
          <cell r="E54">
            <v>541</v>
          </cell>
          <cell r="F54">
            <v>604</v>
          </cell>
          <cell r="G54">
            <v>666</v>
          </cell>
          <cell r="H54">
            <v>425</v>
          </cell>
          <cell r="I54">
            <v>455</v>
          </cell>
          <cell r="J54">
            <v>546</v>
          </cell>
          <cell r="K54">
            <v>631</v>
          </cell>
          <cell r="L54">
            <v>705</v>
          </cell>
          <cell r="M54">
            <v>777</v>
          </cell>
          <cell r="N54">
            <v>486</v>
          </cell>
          <cell r="O54">
            <v>521</v>
          </cell>
          <cell r="P54">
            <v>625</v>
          </cell>
          <cell r="Q54">
            <v>722</v>
          </cell>
          <cell r="R54">
            <v>806</v>
          </cell>
          <cell r="S54">
            <v>889</v>
          </cell>
          <cell r="T54">
            <v>546</v>
          </cell>
          <cell r="U54">
            <v>586</v>
          </cell>
          <cell r="V54">
            <v>703</v>
          </cell>
          <cell r="W54">
            <v>812</v>
          </cell>
          <cell r="X54">
            <v>906</v>
          </cell>
          <cell r="Y54">
            <v>1000</v>
          </cell>
          <cell r="Z54">
            <v>607</v>
          </cell>
          <cell r="AA54">
            <v>651</v>
          </cell>
          <cell r="AB54">
            <v>781</v>
          </cell>
          <cell r="AC54">
            <v>902</v>
          </cell>
          <cell r="AD54">
            <v>1007</v>
          </cell>
          <cell r="AE54">
            <v>1111</v>
          </cell>
          <cell r="AF54">
            <v>668</v>
          </cell>
          <cell r="AG54">
            <v>716</v>
          </cell>
          <cell r="AH54">
            <v>859</v>
          </cell>
          <cell r="AI54">
            <v>992</v>
          </cell>
          <cell r="AJ54">
            <v>1108</v>
          </cell>
          <cell r="AK54">
            <v>1222</v>
          </cell>
          <cell r="AL54">
            <v>729</v>
          </cell>
          <cell r="AM54">
            <v>781</v>
          </cell>
          <cell r="AN54">
            <v>937</v>
          </cell>
          <cell r="AO54">
            <v>1083</v>
          </cell>
          <cell r="AP54">
            <v>1209</v>
          </cell>
        </row>
      </sheetData>
      <sheetData sheetId="6"/>
      <sheetData sheetId="7"/>
      <sheetData sheetId="8"/>
      <sheetData sheetId="9"/>
      <sheetData sheetId="10"/>
      <sheetData sheetId="11"/>
      <sheetData sheetId="12">
        <row r="5">
          <cell r="J5">
            <v>2639.1842014888866</v>
          </cell>
        </row>
        <row r="10">
          <cell r="D10">
            <v>0</v>
          </cell>
        </row>
        <row r="18">
          <cell r="D18">
            <v>2639.1842014888866</v>
          </cell>
          <cell r="F18">
            <v>2639.1842014888866</v>
          </cell>
        </row>
        <row r="19">
          <cell r="D19">
            <v>2639.1842014888866</v>
          </cell>
          <cell r="F19">
            <v>2639.1842014888866</v>
          </cell>
        </row>
        <row r="20">
          <cell r="D20">
            <v>2639.1842014888866</v>
          </cell>
          <cell r="F20">
            <v>2639.1842014888866</v>
          </cell>
        </row>
        <row r="21">
          <cell r="D21">
            <v>2639.1842014888866</v>
          </cell>
          <cell r="F21">
            <v>2639.1842014888866</v>
          </cell>
        </row>
        <row r="22">
          <cell r="D22">
            <v>2639.1842014888866</v>
          </cell>
          <cell r="F22">
            <v>2639.1842014888866</v>
          </cell>
        </row>
        <row r="23">
          <cell r="D23">
            <v>2639.1842014888866</v>
          </cell>
          <cell r="F23">
            <v>2639.1842014888866</v>
          </cell>
        </row>
        <row r="24">
          <cell r="D24">
            <v>2639.1842014888866</v>
          </cell>
          <cell r="F24">
            <v>2639.1842014888866</v>
          </cell>
        </row>
        <row r="25">
          <cell r="D25">
            <v>2639.1842014888866</v>
          </cell>
          <cell r="F25">
            <v>2639.1842014888866</v>
          </cell>
        </row>
        <row r="26">
          <cell r="D26">
            <v>2639.1842014888866</v>
          </cell>
          <cell r="F26">
            <v>2639.1842014888866</v>
          </cell>
        </row>
        <row r="27">
          <cell r="D27">
            <v>2639.1842014888866</v>
          </cell>
          <cell r="F27">
            <v>2639.1842014888866</v>
          </cell>
        </row>
        <row r="28">
          <cell r="D28">
            <v>2639.1842014888866</v>
          </cell>
          <cell r="F28">
            <v>2639.1842014888866</v>
          </cell>
        </row>
        <row r="29">
          <cell r="D29">
            <v>2639.1842014888866</v>
          </cell>
          <cell r="F29">
            <v>2639.1842014888866</v>
          </cell>
        </row>
        <row r="30">
          <cell r="D30">
            <v>2639.1842014888866</v>
          </cell>
          <cell r="F30">
            <v>2639.1842014888866</v>
          </cell>
        </row>
        <row r="31">
          <cell r="D31">
            <v>2639.1842014888866</v>
          </cell>
          <cell r="F31">
            <v>2639.1842014888866</v>
          </cell>
        </row>
        <row r="32">
          <cell r="D32">
            <v>2639.1842014888866</v>
          </cell>
          <cell r="F32">
            <v>2639.1842014888866</v>
          </cell>
        </row>
        <row r="33">
          <cell r="D33">
            <v>2639.1842014888866</v>
          </cell>
          <cell r="F33">
            <v>2639.1842014888866</v>
          </cell>
        </row>
        <row r="34">
          <cell r="D34">
            <v>2639.1842014888866</v>
          </cell>
          <cell r="F34">
            <v>2639.1842014888866</v>
          </cell>
        </row>
        <row r="35">
          <cell r="D35">
            <v>2639.1842014888866</v>
          </cell>
          <cell r="F35">
            <v>2639.1842014888866</v>
          </cell>
        </row>
        <row r="36">
          <cell r="D36">
            <v>2639.1842014888866</v>
          </cell>
          <cell r="F36">
            <v>2639.1842014888866</v>
          </cell>
        </row>
        <row r="37">
          <cell r="D37">
            <v>2639.1842014888866</v>
          </cell>
          <cell r="F37">
            <v>2639.1842014888866</v>
          </cell>
        </row>
        <row r="38">
          <cell r="D38">
            <v>2639.1842014888866</v>
          </cell>
          <cell r="F38">
            <v>2639.1842014888866</v>
          </cell>
        </row>
        <row r="39">
          <cell r="D39">
            <v>2639.1842014888866</v>
          </cell>
          <cell r="F39">
            <v>2639.1842014888866</v>
          </cell>
        </row>
        <row r="40">
          <cell r="D40">
            <v>2639.1842014888866</v>
          </cell>
          <cell r="F40">
            <v>2639.1842014888866</v>
          </cell>
        </row>
        <row r="41">
          <cell r="D41">
            <v>2639.1842014888866</v>
          </cell>
          <cell r="F41">
            <v>2639.1842014888866</v>
          </cell>
        </row>
        <row r="42">
          <cell r="D42">
            <v>2639.1842014888866</v>
          </cell>
          <cell r="F42">
            <v>2639.1842014888866</v>
          </cell>
        </row>
        <row r="43">
          <cell r="D43">
            <v>2639.1842014888866</v>
          </cell>
          <cell r="F43">
            <v>2639.1842014888866</v>
          </cell>
        </row>
        <row r="44">
          <cell r="D44">
            <v>2639.1842014888866</v>
          </cell>
          <cell r="F44">
            <v>2639.1842014888866</v>
          </cell>
        </row>
        <row r="45">
          <cell r="D45">
            <v>2639.1842014888866</v>
          </cell>
          <cell r="F45">
            <v>2639.1842014888866</v>
          </cell>
        </row>
        <row r="46">
          <cell r="D46">
            <v>2639.1842014888866</v>
          </cell>
          <cell r="F46">
            <v>2639.1842014888866</v>
          </cell>
        </row>
        <row r="47">
          <cell r="D47">
            <v>2639.1842014888866</v>
          </cell>
          <cell r="F47">
            <v>2639.1842014888866</v>
          </cell>
        </row>
        <row r="48">
          <cell r="D48">
            <v>2639.1842014888866</v>
          </cell>
          <cell r="F48">
            <v>2639.1842014888866</v>
          </cell>
        </row>
        <row r="49">
          <cell r="D49">
            <v>2639.1842014888866</v>
          </cell>
          <cell r="F49">
            <v>2639.1842014888866</v>
          </cell>
        </row>
        <row r="50">
          <cell r="D50">
            <v>2639.1842014888866</v>
          </cell>
          <cell r="F50">
            <v>2639.1842014888866</v>
          </cell>
        </row>
        <row r="51">
          <cell r="D51">
            <v>2639.1842014888866</v>
          </cell>
          <cell r="F51">
            <v>2639.1842014888866</v>
          </cell>
        </row>
        <row r="52">
          <cell r="D52">
            <v>2639.1842014888866</v>
          </cell>
          <cell r="F52">
            <v>2639.1842014888866</v>
          </cell>
        </row>
        <row r="53">
          <cell r="D53">
            <v>2639.1842014888866</v>
          </cell>
          <cell r="F53">
            <v>2639.1842014888866</v>
          </cell>
        </row>
        <row r="54">
          <cell r="D54">
            <v>2639.1842014888866</v>
          </cell>
          <cell r="F54">
            <v>2639.1842014888866</v>
          </cell>
        </row>
        <row r="55">
          <cell r="D55">
            <v>2639.1842014888866</v>
          </cell>
          <cell r="F55">
            <v>2639.1842014888866</v>
          </cell>
        </row>
        <row r="56">
          <cell r="D56">
            <v>2639.1842014888866</v>
          </cell>
          <cell r="F56">
            <v>2639.1842014888866</v>
          </cell>
        </row>
        <row r="57">
          <cell r="D57">
            <v>2639.1842014888866</v>
          </cell>
          <cell r="F57">
            <v>2639.1842014888866</v>
          </cell>
        </row>
        <row r="58">
          <cell r="D58">
            <v>2639.1842014888866</v>
          </cell>
          <cell r="F58">
            <v>2639.1842014888866</v>
          </cell>
        </row>
        <row r="59">
          <cell r="D59">
            <v>2639.1842014888866</v>
          </cell>
          <cell r="F59">
            <v>2639.1842014888866</v>
          </cell>
        </row>
        <row r="60">
          <cell r="D60">
            <v>2639.1842014888866</v>
          </cell>
          <cell r="F60">
            <v>2639.1842014888866</v>
          </cell>
        </row>
        <row r="61">
          <cell r="D61">
            <v>2639.1842014888866</v>
          </cell>
          <cell r="F61">
            <v>2639.1842014888866</v>
          </cell>
        </row>
        <row r="62">
          <cell r="D62">
            <v>2639.1842014888866</v>
          </cell>
          <cell r="F62">
            <v>2639.1842014888866</v>
          </cell>
        </row>
        <row r="63">
          <cell r="D63">
            <v>2639.1842014888866</v>
          </cell>
          <cell r="F63">
            <v>2639.1842014888866</v>
          </cell>
        </row>
        <row r="64">
          <cell r="D64">
            <v>2639.1842014888866</v>
          </cell>
          <cell r="F64">
            <v>2639.1842014888866</v>
          </cell>
        </row>
        <row r="65">
          <cell r="D65">
            <v>2639.1842014888866</v>
          </cell>
          <cell r="F65">
            <v>2639.1842014888866</v>
          </cell>
        </row>
        <row r="66">
          <cell r="D66">
            <v>2639.1842014888866</v>
          </cell>
          <cell r="F66">
            <v>2639.1842014888866</v>
          </cell>
        </row>
        <row r="67">
          <cell r="D67">
            <v>2639.1842014888866</v>
          </cell>
          <cell r="F67">
            <v>2639.1842014888866</v>
          </cell>
        </row>
        <row r="68">
          <cell r="D68">
            <v>2639.1842014888866</v>
          </cell>
          <cell r="F68">
            <v>2639.1842014888866</v>
          </cell>
        </row>
        <row r="69">
          <cell r="D69">
            <v>2639.1842014888866</v>
          </cell>
          <cell r="F69">
            <v>2639.1842014888866</v>
          </cell>
        </row>
        <row r="70">
          <cell r="D70">
            <v>2639.1842014888866</v>
          </cell>
          <cell r="F70">
            <v>2639.1842014888866</v>
          </cell>
        </row>
        <row r="71">
          <cell r="D71">
            <v>2639.1842014888866</v>
          </cell>
          <cell r="F71">
            <v>2639.1842014888866</v>
          </cell>
        </row>
        <row r="72">
          <cell r="D72">
            <v>2639.1842014888866</v>
          </cell>
          <cell r="F72">
            <v>2639.1842014888866</v>
          </cell>
        </row>
        <row r="73">
          <cell r="D73">
            <v>2639.1842014888866</v>
          </cell>
          <cell r="F73">
            <v>2639.1842014888866</v>
          </cell>
        </row>
        <row r="74">
          <cell r="D74">
            <v>2639.1842014888866</v>
          </cell>
          <cell r="F74">
            <v>2639.1842014888866</v>
          </cell>
        </row>
        <row r="75">
          <cell r="D75">
            <v>2639.1842014888866</v>
          </cell>
          <cell r="F75">
            <v>2639.1842014888866</v>
          </cell>
        </row>
        <row r="76">
          <cell r="D76">
            <v>2639.1842014888866</v>
          </cell>
          <cell r="F76">
            <v>2639.1842014888866</v>
          </cell>
        </row>
        <row r="77">
          <cell r="D77">
            <v>2639.1842014888866</v>
          </cell>
          <cell r="F77">
            <v>2639.1842014888866</v>
          </cell>
        </row>
        <row r="78">
          <cell r="D78">
            <v>2639.1842014888866</v>
          </cell>
          <cell r="F78">
            <v>2639.1842014888866</v>
          </cell>
        </row>
        <row r="79">
          <cell r="D79">
            <v>2639.1842014888866</v>
          </cell>
          <cell r="F79">
            <v>2639.1842014888866</v>
          </cell>
        </row>
        <row r="80">
          <cell r="D80">
            <v>2639.1842014888866</v>
          </cell>
          <cell r="F80">
            <v>2639.1842014888866</v>
          </cell>
        </row>
        <row r="81">
          <cell r="D81">
            <v>2639.1842014888866</v>
          </cell>
          <cell r="F81">
            <v>2639.1842014888866</v>
          </cell>
        </row>
        <row r="82">
          <cell r="D82">
            <v>2639.1842014888866</v>
          </cell>
          <cell r="F82">
            <v>2639.1842014888866</v>
          </cell>
        </row>
        <row r="83">
          <cell r="D83">
            <v>2639.1842014888866</v>
          </cell>
          <cell r="F83">
            <v>2639.1842014888866</v>
          </cell>
        </row>
        <row r="84">
          <cell r="D84">
            <v>2639.1842014888866</v>
          </cell>
          <cell r="F84">
            <v>2639.1842014888866</v>
          </cell>
        </row>
        <row r="85">
          <cell r="D85">
            <v>2639.1842014888866</v>
          </cell>
          <cell r="F85">
            <v>2639.1842014888866</v>
          </cell>
        </row>
        <row r="86">
          <cell r="D86">
            <v>2639.1842014888866</v>
          </cell>
          <cell r="F86">
            <v>2639.1842014888866</v>
          </cell>
        </row>
        <row r="87">
          <cell r="D87">
            <v>2639.1842014888866</v>
          </cell>
          <cell r="F87">
            <v>2639.1842014888866</v>
          </cell>
        </row>
        <row r="88">
          <cell r="D88">
            <v>2639.1842014888866</v>
          </cell>
          <cell r="F88">
            <v>2639.1842014888866</v>
          </cell>
        </row>
        <row r="89">
          <cell r="D89">
            <v>2639.1842014888866</v>
          </cell>
          <cell r="F89">
            <v>2639.1842014888866</v>
          </cell>
        </row>
        <row r="90">
          <cell r="D90">
            <v>2639.1842014888866</v>
          </cell>
          <cell r="F90">
            <v>2639.1842014888866</v>
          </cell>
        </row>
        <row r="91">
          <cell r="D91">
            <v>2639.1842014888866</v>
          </cell>
          <cell r="F91">
            <v>2639.1842014888866</v>
          </cell>
        </row>
        <row r="92">
          <cell r="D92">
            <v>2639.1842014888866</v>
          </cell>
          <cell r="F92">
            <v>2639.1842014888866</v>
          </cell>
        </row>
        <row r="93">
          <cell r="D93">
            <v>2639.1842014888866</v>
          </cell>
          <cell r="F93">
            <v>2639.1842014888866</v>
          </cell>
        </row>
        <row r="94">
          <cell r="D94">
            <v>2639.1842014888866</v>
          </cell>
          <cell r="F94">
            <v>2639.1842014888866</v>
          </cell>
        </row>
        <row r="95">
          <cell r="D95">
            <v>2639.1842014888866</v>
          </cell>
          <cell r="F95">
            <v>2639.1842014888866</v>
          </cell>
        </row>
        <row r="96">
          <cell r="D96">
            <v>2639.1842014888866</v>
          </cell>
          <cell r="F96">
            <v>2639.1842014888866</v>
          </cell>
        </row>
        <row r="97">
          <cell r="D97">
            <v>2639.1842014888866</v>
          </cell>
          <cell r="F97">
            <v>2639.1842014888866</v>
          </cell>
        </row>
        <row r="98">
          <cell r="D98">
            <v>2639.1842014888866</v>
          </cell>
          <cell r="F98">
            <v>2639.1842014888866</v>
          </cell>
        </row>
        <row r="99">
          <cell r="D99">
            <v>2639.1842014888866</v>
          </cell>
          <cell r="F99">
            <v>2639.1842014888866</v>
          </cell>
        </row>
        <row r="100">
          <cell r="D100">
            <v>2639.1842014888866</v>
          </cell>
          <cell r="F100">
            <v>2639.1842014888866</v>
          </cell>
        </row>
        <row r="101">
          <cell r="D101">
            <v>2639.1842014888866</v>
          </cell>
          <cell r="F101">
            <v>2639.1842014888866</v>
          </cell>
        </row>
        <row r="102">
          <cell r="D102">
            <v>2639.1842014888866</v>
          </cell>
          <cell r="F102">
            <v>2639.1842014888866</v>
          </cell>
        </row>
        <row r="103">
          <cell r="D103">
            <v>2639.1842014888866</v>
          </cell>
          <cell r="F103">
            <v>2639.1842014888866</v>
          </cell>
        </row>
        <row r="104">
          <cell r="D104">
            <v>2639.1842014888866</v>
          </cell>
          <cell r="F104">
            <v>2639.1842014888866</v>
          </cell>
        </row>
        <row r="105">
          <cell r="D105">
            <v>2639.1842014888866</v>
          </cell>
          <cell r="F105">
            <v>2639.1842014888866</v>
          </cell>
        </row>
        <row r="106">
          <cell r="D106">
            <v>2639.1842014888866</v>
          </cell>
          <cell r="F106">
            <v>2639.1842014888866</v>
          </cell>
        </row>
        <row r="107">
          <cell r="D107">
            <v>2639.1842014888866</v>
          </cell>
          <cell r="F107">
            <v>2639.1842014888866</v>
          </cell>
        </row>
        <row r="108">
          <cell r="D108">
            <v>2639.1842014888866</v>
          </cell>
          <cell r="F108">
            <v>2639.1842014888866</v>
          </cell>
        </row>
        <row r="109">
          <cell r="D109">
            <v>2639.1842014888866</v>
          </cell>
          <cell r="F109">
            <v>2639.1842014888866</v>
          </cell>
        </row>
        <row r="110">
          <cell r="D110">
            <v>2639.1842014888866</v>
          </cell>
          <cell r="F110">
            <v>2639.1842014888866</v>
          </cell>
        </row>
        <row r="111">
          <cell r="D111">
            <v>2639.1842014888866</v>
          </cell>
          <cell r="F111">
            <v>2639.1842014888866</v>
          </cell>
        </row>
        <row r="112">
          <cell r="D112">
            <v>2639.1842014888866</v>
          </cell>
          <cell r="F112">
            <v>2639.1842014888866</v>
          </cell>
        </row>
        <row r="113">
          <cell r="D113">
            <v>2639.1842014888866</v>
          </cell>
          <cell r="F113">
            <v>2639.1842014888866</v>
          </cell>
        </row>
        <row r="114">
          <cell r="D114">
            <v>2639.1842014888866</v>
          </cell>
          <cell r="F114">
            <v>2639.1842014888866</v>
          </cell>
        </row>
        <row r="115">
          <cell r="D115">
            <v>2639.1842014888866</v>
          </cell>
          <cell r="F115">
            <v>2639.1842014888866</v>
          </cell>
        </row>
        <row r="116">
          <cell r="D116">
            <v>2639.1842014888866</v>
          </cell>
          <cell r="F116">
            <v>2639.1842014888866</v>
          </cell>
        </row>
        <row r="117">
          <cell r="D117">
            <v>2639.1842014888866</v>
          </cell>
          <cell r="F117">
            <v>2639.1842014888866</v>
          </cell>
        </row>
        <row r="118">
          <cell r="D118">
            <v>2639.1842014888866</v>
          </cell>
          <cell r="F118">
            <v>2639.1842014888866</v>
          </cell>
        </row>
        <row r="119">
          <cell r="D119">
            <v>2639.1842014888866</v>
          </cell>
          <cell r="F119">
            <v>2639.1842014888866</v>
          </cell>
        </row>
        <row r="120">
          <cell r="D120">
            <v>2639.1842014888866</v>
          </cell>
          <cell r="F120">
            <v>2639.1842014888866</v>
          </cell>
        </row>
        <row r="121">
          <cell r="D121">
            <v>2639.1842014888866</v>
          </cell>
          <cell r="F121">
            <v>2639.1842014888866</v>
          </cell>
        </row>
        <row r="122">
          <cell r="D122">
            <v>2639.1842014888866</v>
          </cell>
          <cell r="F122">
            <v>2639.1842014888866</v>
          </cell>
        </row>
        <row r="123">
          <cell r="D123">
            <v>2639.1842014888866</v>
          </cell>
          <cell r="F123">
            <v>2639.1842014888866</v>
          </cell>
        </row>
        <row r="124">
          <cell r="D124">
            <v>2639.1842014888866</v>
          </cell>
          <cell r="F124">
            <v>2639.1842014888866</v>
          </cell>
        </row>
        <row r="125">
          <cell r="D125">
            <v>2639.1842014888866</v>
          </cell>
          <cell r="F125">
            <v>2639.1842014888866</v>
          </cell>
        </row>
        <row r="126">
          <cell r="D126">
            <v>2639.1842014888866</v>
          </cell>
          <cell r="F126">
            <v>2639.1842014888866</v>
          </cell>
        </row>
        <row r="127">
          <cell r="D127">
            <v>2639.1842014888866</v>
          </cell>
          <cell r="F127">
            <v>2639.1842014888866</v>
          </cell>
        </row>
        <row r="128">
          <cell r="D128">
            <v>2639.1842014888866</v>
          </cell>
          <cell r="F128">
            <v>2639.1842014888866</v>
          </cell>
        </row>
        <row r="129">
          <cell r="D129">
            <v>2639.1842014888866</v>
          </cell>
          <cell r="F129">
            <v>2639.1842014888866</v>
          </cell>
        </row>
        <row r="130">
          <cell r="D130">
            <v>2639.1842014888866</v>
          </cell>
          <cell r="F130">
            <v>2639.1842014888866</v>
          </cell>
        </row>
        <row r="131">
          <cell r="D131">
            <v>2639.1842014888866</v>
          </cell>
          <cell r="F131">
            <v>2639.1842014888866</v>
          </cell>
        </row>
        <row r="132">
          <cell r="D132">
            <v>2639.1842014888866</v>
          </cell>
          <cell r="F132">
            <v>2639.1842014888866</v>
          </cell>
        </row>
        <row r="133">
          <cell r="D133">
            <v>2639.1842014888866</v>
          </cell>
          <cell r="F133">
            <v>2639.1842014888866</v>
          </cell>
        </row>
        <row r="134">
          <cell r="D134">
            <v>2639.1842014888866</v>
          </cell>
          <cell r="F134">
            <v>2639.1842014888866</v>
          </cell>
        </row>
        <row r="135">
          <cell r="D135">
            <v>2639.1842014888866</v>
          </cell>
          <cell r="F135">
            <v>2639.1842014888866</v>
          </cell>
        </row>
        <row r="136">
          <cell r="D136">
            <v>2639.1842014888866</v>
          </cell>
          <cell r="F136">
            <v>2639.1842014888866</v>
          </cell>
        </row>
        <row r="137">
          <cell r="D137">
            <v>2639.1842014888866</v>
          </cell>
          <cell r="F137">
            <v>2639.1842014888866</v>
          </cell>
        </row>
        <row r="138">
          <cell r="D138">
            <v>2639.1842014888866</v>
          </cell>
          <cell r="F138">
            <v>2639.1842014888866</v>
          </cell>
        </row>
        <row r="139">
          <cell r="D139">
            <v>2639.1842014888866</v>
          </cell>
          <cell r="F139">
            <v>2639.1842014888866</v>
          </cell>
        </row>
        <row r="140">
          <cell r="D140">
            <v>2639.1842014888866</v>
          </cell>
          <cell r="F140">
            <v>2639.1842014888866</v>
          </cell>
        </row>
        <row r="141">
          <cell r="D141">
            <v>2639.1842014888866</v>
          </cell>
          <cell r="F141">
            <v>2639.1842014888866</v>
          </cell>
        </row>
        <row r="142">
          <cell r="D142">
            <v>2639.1842014888866</v>
          </cell>
          <cell r="F142">
            <v>2639.1842014888866</v>
          </cell>
        </row>
        <row r="143">
          <cell r="D143">
            <v>2639.1842014888866</v>
          </cell>
          <cell r="F143">
            <v>2639.1842014888866</v>
          </cell>
        </row>
        <row r="144">
          <cell r="D144">
            <v>2639.1842014888866</v>
          </cell>
          <cell r="F144">
            <v>2639.1842014888866</v>
          </cell>
        </row>
        <row r="145">
          <cell r="D145">
            <v>2639.1842014888866</v>
          </cell>
          <cell r="F145">
            <v>2639.1842014888866</v>
          </cell>
        </row>
        <row r="146">
          <cell r="D146">
            <v>2639.1842014888866</v>
          </cell>
          <cell r="F146">
            <v>2639.1842014888866</v>
          </cell>
        </row>
        <row r="147">
          <cell r="D147">
            <v>2639.1842014888866</v>
          </cell>
          <cell r="F147">
            <v>2639.1842014888866</v>
          </cell>
        </row>
        <row r="148">
          <cell r="D148">
            <v>2639.1842014888866</v>
          </cell>
          <cell r="F148">
            <v>2639.1842014888866</v>
          </cell>
        </row>
        <row r="149">
          <cell r="D149">
            <v>2639.1842014888866</v>
          </cell>
          <cell r="F149">
            <v>2639.1842014888866</v>
          </cell>
        </row>
        <row r="150">
          <cell r="D150">
            <v>2639.1842014888866</v>
          </cell>
          <cell r="F150">
            <v>2639.1842014888866</v>
          </cell>
        </row>
        <row r="151">
          <cell r="D151">
            <v>2639.1842014888866</v>
          </cell>
          <cell r="F151">
            <v>2639.1842014888866</v>
          </cell>
        </row>
        <row r="152">
          <cell r="D152">
            <v>2639.1842014888866</v>
          </cell>
          <cell r="F152">
            <v>2639.1842014888866</v>
          </cell>
        </row>
        <row r="153">
          <cell r="D153">
            <v>2639.1842014888866</v>
          </cell>
          <cell r="F153">
            <v>2639.1842014888866</v>
          </cell>
        </row>
        <row r="154">
          <cell r="D154">
            <v>2639.1842014888866</v>
          </cell>
          <cell r="F154">
            <v>2639.1842014888866</v>
          </cell>
        </row>
        <row r="155">
          <cell r="D155">
            <v>2639.1842014888866</v>
          </cell>
          <cell r="F155">
            <v>2639.1842014888866</v>
          </cell>
        </row>
        <row r="156">
          <cell r="D156">
            <v>2639.1842014888866</v>
          </cell>
          <cell r="F156">
            <v>2639.1842014888866</v>
          </cell>
        </row>
        <row r="157">
          <cell r="D157">
            <v>2639.1842014888866</v>
          </cell>
          <cell r="F157">
            <v>2639.1842014888866</v>
          </cell>
        </row>
        <row r="158">
          <cell r="D158">
            <v>2639.1842014888866</v>
          </cell>
          <cell r="F158">
            <v>2639.1842014888866</v>
          </cell>
        </row>
        <row r="159">
          <cell r="D159">
            <v>2639.1842014888866</v>
          </cell>
          <cell r="F159">
            <v>2639.1842014888866</v>
          </cell>
        </row>
        <row r="160">
          <cell r="D160">
            <v>2639.1842014888866</v>
          </cell>
          <cell r="F160">
            <v>2639.1842014888866</v>
          </cell>
        </row>
        <row r="161">
          <cell r="D161">
            <v>2639.1842014888866</v>
          </cell>
          <cell r="F161">
            <v>2639.1842014888866</v>
          </cell>
        </row>
        <row r="162">
          <cell r="D162">
            <v>2639.1842014888866</v>
          </cell>
          <cell r="F162">
            <v>2639.1842014888866</v>
          </cell>
        </row>
        <row r="163">
          <cell r="D163">
            <v>2639.1842014888866</v>
          </cell>
          <cell r="F163">
            <v>2639.1842014888866</v>
          </cell>
        </row>
        <row r="164">
          <cell r="D164">
            <v>2639.1842014888866</v>
          </cell>
          <cell r="F164">
            <v>2639.1842014888866</v>
          </cell>
        </row>
        <row r="165">
          <cell r="D165">
            <v>2639.1842014888866</v>
          </cell>
          <cell r="F165">
            <v>2639.1842014888866</v>
          </cell>
        </row>
        <row r="166">
          <cell r="D166">
            <v>2639.1842014888866</v>
          </cell>
          <cell r="F166">
            <v>2639.1842014888866</v>
          </cell>
        </row>
        <row r="167">
          <cell r="D167">
            <v>2639.1842014888866</v>
          </cell>
          <cell r="F167">
            <v>2639.1842014888866</v>
          </cell>
        </row>
        <row r="168">
          <cell r="D168">
            <v>2639.1842014888866</v>
          </cell>
          <cell r="F168">
            <v>2639.1842014888866</v>
          </cell>
        </row>
        <row r="169">
          <cell r="D169">
            <v>2639.1842014888866</v>
          </cell>
          <cell r="F169">
            <v>2639.1842014888866</v>
          </cell>
        </row>
        <row r="170">
          <cell r="D170">
            <v>2639.1842014888866</v>
          </cell>
          <cell r="F170">
            <v>2639.1842014888866</v>
          </cell>
        </row>
        <row r="171">
          <cell r="D171">
            <v>2639.1842014888866</v>
          </cell>
          <cell r="F171">
            <v>2639.1842014888866</v>
          </cell>
        </row>
        <row r="172">
          <cell r="D172">
            <v>2639.1842014888866</v>
          </cell>
          <cell r="F172">
            <v>2639.1842014888866</v>
          </cell>
        </row>
        <row r="173">
          <cell r="D173">
            <v>2639.1842014888866</v>
          </cell>
          <cell r="F173">
            <v>2639.1842014888866</v>
          </cell>
        </row>
        <row r="174">
          <cell r="D174">
            <v>2639.1842014888866</v>
          </cell>
          <cell r="F174">
            <v>2639.1842014888866</v>
          </cell>
        </row>
        <row r="175">
          <cell r="D175">
            <v>2639.1842014888866</v>
          </cell>
          <cell r="F175">
            <v>2639.1842014888866</v>
          </cell>
        </row>
        <row r="176">
          <cell r="D176">
            <v>2639.1842014888866</v>
          </cell>
          <cell r="F176">
            <v>2639.1842014888866</v>
          </cell>
        </row>
        <row r="177">
          <cell r="D177">
            <v>2639.1842014888866</v>
          </cell>
          <cell r="F177">
            <v>2639.1842014888866</v>
          </cell>
        </row>
        <row r="178">
          <cell r="D178">
            <v>2639.1842014888866</v>
          </cell>
          <cell r="F178">
            <v>2639.1842014888866</v>
          </cell>
        </row>
        <row r="179">
          <cell r="D179">
            <v>2639.1842014888866</v>
          </cell>
          <cell r="F179">
            <v>2639.1842014888866</v>
          </cell>
        </row>
        <row r="180">
          <cell r="D180">
            <v>2639.1842014888866</v>
          </cell>
          <cell r="F180">
            <v>2639.1842014888866</v>
          </cell>
        </row>
        <row r="181">
          <cell r="D181">
            <v>2639.1842014888866</v>
          </cell>
          <cell r="F181">
            <v>2639.1842014888866</v>
          </cell>
        </row>
        <row r="182">
          <cell r="D182">
            <v>2639.1842014888866</v>
          </cell>
          <cell r="F182">
            <v>2639.1842014888866</v>
          </cell>
        </row>
        <row r="183">
          <cell r="D183">
            <v>2639.1842014888866</v>
          </cell>
          <cell r="F183">
            <v>2639.1842014888866</v>
          </cell>
        </row>
        <row r="184">
          <cell r="D184">
            <v>2639.1842014888866</v>
          </cell>
          <cell r="F184">
            <v>2639.1842014888866</v>
          </cell>
        </row>
        <row r="185">
          <cell r="D185">
            <v>2639.1842014888866</v>
          </cell>
          <cell r="F185">
            <v>2639.1842014888866</v>
          </cell>
        </row>
        <row r="186">
          <cell r="D186">
            <v>2639.1842014888866</v>
          </cell>
          <cell r="F186">
            <v>2639.1842014888866</v>
          </cell>
        </row>
        <row r="187">
          <cell r="D187">
            <v>2639.1842014888866</v>
          </cell>
          <cell r="F187">
            <v>2639.1842014888866</v>
          </cell>
        </row>
        <row r="188">
          <cell r="D188">
            <v>2639.1842014888866</v>
          </cell>
          <cell r="F188">
            <v>2639.1842014888866</v>
          </cell>
        </row>
        <row r="189">
          <cell r="D189">
            <v>2639.1842014888866</v>
          </cell>
          <cell r="F189">
            <v>2639.1842014888866</v>
          </cell>
        </row>
        <row r="190">
          <cell r="D190">
            <v>2639.1842014888866</v>
          </cell>
          <cell r="F190">
            <v>2639.1842014888866</v>
          </cell>
        </row>
        <row r="191">
          <cell r="D191">
            <v>2639.1842014888866</v>
          </cell>
          <cell r="F191">
            <v>2639.1842014888866</v>
          </cell>
        </row>
        <row r="192">
          <cell r="D192">
            <v>2639.1842014888866</v>
          </cell>
          <cell r="F192">
            <v>2639.1842014888866</v>
          </cell>
        </row>
        <row r="193">
          <cell r="D193">
            <v>2639.1842014888866</v>
          </cell>
          <cell r="F193">
            <v>2639.1842014888866</v>
          </cell>
        </row>
        <row r="194">
          <cell r="D194">
            <v>2639.1842014888866</v>
          </cell>
          <cell r="F194">
            <v>2639.1842014888866</v>
          </cell>
        </row>
        <row r="195">
          <cell r="D195">
            <v>2639.1842014888866</v>
          </cell>
          <cell r="F195">
            <v>2639.1842014888866</v>
          </cell>
        </row>
        <row r="196">
          <cell r="D196">
            <v>2639.1842014888866</v>
          </cell>
          <cell r="F196">
            <v>2639.1842014888866</v>
          </cell>
        </row>
        <row r="197">
          <cell r="D197">
            <v>2639.1842014888866</v>
          </cell>
          <cell r="F197">
            <v>2639.1842014888866</v>
          </cell>
        </row>
        <row r="198">
          <cell r="D198">
            <v>2639.1842014888866</v>
          </cell>
          <cell r="F198">
            <v>2639.1842014888866</v>
          </cell>
        </row>
        <row r="199">
          <cell r="D199">
            <v>2639.1842014888866</v>
          </cell>
          <cell r="F199">
            <v>2639.1842014888866</v>
          </cell>
        </row>
        <row r="200">
          <cell r="D200">
            <v>2639.1842014888866</v>
          </cell>
          <cell r="F200">
            <v>2639.1842014888866</v>
          </cell>
        </row>
        <row r="201">
          <cell r="D201">
            <v>2639.1842014888866</v>
          </cell>
          <cell r="F201">
            <v>2639.1842014888866</v>
          </cell>
        </row>
        <row r="202">
          <cell r="D202">
            <v>2639.1842014888866</v>
          </cell>
          <cell r="F202">
            <v>2639.1842014888866</v>
          </cell>
        </row>
        <row r="203">
          <cell r="D203">
            <v>2639.1842014888866</v>
          </cell>
          <cell r="F203">
            <v>2639.1842014888866</v>
          </cell>
        </row>
        <row r="204">
          <cell r="D204">
            <v>2639.1842014888866</v>
          </cell>
          <cell r="F204">
            <v>2639.1842014888866</v>
          </cell>
        </row>
        <row r="205">
          <cell r="D205">
            <v>2639.1842014888866</v>
          </cell>
          <cell r="F205">
            <v>2639.1842014888866</v>
          </cell>
        </row>
        <row r="206">
          <cell r="D206">
            <v>2639.1842014888866</v>
          </cell>
          <cell r="F206">
            <v>2639.1842014888866</v>
          </cell>
        </row>
        <row r="207">
          <cell r="D207">
            <v>2639.1842014888866</v>
          </cell>
          <cell r="F207">
            <v>2639.1842014888866</v>
          </cell>
        </row>
        <row r="208">
          <cell r="D208">
            <v>2639.1842014888866</v>
          </cell>
          <cell r="F208">
            <v>2639.1842014888866</v>
          </cell>
        </row>
        <row r="209">
          <cell r="D209">
            <v>2639.1842014888866</v>
          </cell>
          <cell r="F209">
            <v>2639.1842014888866</v>
          </cell>
        </row>
        <row r="210">
          <cell r="D210">
            <v>2639.1842014888866</v>
          </cell>
          <cell r="F210">
            <v>2639.1842014888866</v>
          </cell>
        </row>
        <row r="211">
          <cell r="D211">
            <v>2639.1842014888866</v>
          </cell>
          <cell r="F211">
            <v>2639.1842014888866</v>
          </cell>
        </row>
        <row r="212">
          <cell r="D212">
            <v>2639.1842014888866</v>
          </cell>
          <cell r="F212">
            <v>2639.1842014888866</v>
          </cell>
        </row>
        <row r="213">
          <cell r="D213">
            <v>2639.1842014888866</v>
          </cell>
          <cell r="F213">
            <v>2639.1842014888866</v>
          </cell>
        </row>
        <row r="214">
          <cell r="D214">
            <v>2639.1842014888866</v>
          </cell>
          <cell r="F214">
            <v>2639.1842014888866</v>
          </cell>
        </row>
        <row r="215">
          <cell r="D215">
            <v>2639.1842014888866</v>
          </cell>
          <cell r="F215">
            <v>2639.1842014888866</v>
          </cell>
        </row>
        <row r="216">
          <cell r="D216">
            <v>2639.1842014888866</v>
          </cell>
          <cell r="F216">
            <v>2639.1842014888866</v>
          </cell>
        </row>
        <row r="217">
          <cell r="D217">
            <v>2639.1842014888866</v>
          </cell>
          <cell r="F217">
            <v>2639.1842014888866</v>
          </cell>
        </row>
        <row r="218">
          <cell r="D218">
            <v>2639.1842014888866</v>
          </cell>
          <cell r="F218">
            <v>2639.1842014888866</v>
          </cell>
        </row>
        <row r="219">
          <cell r="D219">
            <v>2639.1842014888866</v>
          </cell>
          <cell r="F219">
            <v>2639.1842014888866</v>
          </cell>
        </row>
        <row r="220">
          <cell r="D220">
            <v>2639.1842014888866</v>
          </cell>
          <cell r="F220">
            <v>2639.1842014888866</v>
          </cell>
        </row>
        <row r="221">
          <cell r="D221">
            <v>2639.1842014888866</v>
          </cell>
          <cell r="F221">
            <v>2639.1842014888866</v>
          </cell>
        </row>
        <row r="222">
          <cell r="D222">
            <v>2639.1842014888866</v>
          </cell>
          <cell r="F222">
            <v>2639.1842014888866</v>
          </cell>
        </row>
        <row r="223">
          <cell r="D223">
            <v>2639.1842014888866</v>
          </cell>
          <cell r="F223">
            <v>2639.1842014888866</v>
          </cell>
        </row>
        <row r="224">
          <cell r="D224">
            <v>2639.1842014888866</v>
          </cell>
          <cell r="F224">
            <v>2639.1842014888866</v>
          </cell>
        </row>
        <row r="225">
          <cell r="D225">
            <v>2639.1842014888866</v>
          </cell>
          <cell r="F225">
            <v>2639.1842014888866</v>
          </cell>
        </row>
        <row r="226">
          <cell r="D226">
            <v>2639.1842014888866</v>
          </cell>
          <cell r="F226">
            <v>2639.1842014888866</v>
          </cell>
        </row>
        <row r="227">
          <cell r="D227">
            <v>2639.1842014888866</v>
          </cell>
          <cell r="F227">
            <v>2639.1842014888866</v>
          </cell>
        </row>
        <row r="228">
          <cell r="D228">
            <v>2639.1842014888866</v>
          </cell>
          <cell r="F228">
            <v>2639.1842014888866</v>
          </cell>
        </row>
        <row r="229">
          <cell r="D229">
            <v>2639.1842014888866</v>
          </cell>
          <cell r="F229">
            <v>2639.1842014888866</v>
          </cell>
        </row>
        <row r="230">
          <cell r="D230">
            <v>2639.1842014888866</v>
          </cell>
          <cell r="F230">
            <v>2639.1842014888866</v>
          </cell>
        </row>
        <row r="231">
          <cell r="D231">
            <v>2639.1842014888866</v>
          </cell>
          <cell r="F231">
            <v>2639.1842014888866</v>
          </cell>
        </row>
        <row r="232">
          <cell r="D232">
            <v>2639.1842014888866</v>
          </cell>
          <cell r="F232">
            <v>2639.1842014888866</v>
          </cell>
        </row>
        <row r="233">
          <cell r="D233">
            <v>2639.1842014888866</v>
          </cell>
          <cell r="F233">
            <v>2639.1842014888866</v>
          </cell>
        </row>
        <row r="234">
          <cell r="D234">
            <v>2639.1842014888866</v>
          </cell>
          <cell r="F234">
            <v>2639.1842014888866</v>
          </cell>
        </row>
        <row r="235">
          <cell r="D235">
            <v>2639.1842014888866</v>
          </cell>
          <cell r="F235">
            <v>2639.1842014888866</v>
          </cell>
        </row>
        <row r="236">
          <cell r="D236">
            <v>2639.1842014888866</v>
          </cell>
          <cell r="F236">
            <v>2639.1842014888866</v>
          </cell>
        </row>
        <row r="237">
          <cell r="D237">
            <v>2639.1842014888866</v>
          </cell>
          <cell r="F237">
            <v>2639.1842014888866</v>
          </cell>
        </row>
        <row r="238">
          <cell r="D238">
            <v>2639.1842014888866</v>
          </cell>
          <cell r="F238">
            <v>2639.1842014888866</v>
          </cell>
        </row>
        <row r="239">
          <cell r="D239">
            <v>2639.1842014888866</v>
          </cell>
          <cell r="F239">
            <v>2639.1842014888866</v>
          </cell>
        </row>
        <row r="240">
          <cell r="D240">
            <v>2639.1842014888866</v>
          </cell>
          <cell r="F240">
            <v>2639.1842014888866</v>
          </cell>
        </row>
        <row r="241">
          <cell r="D241">
            <v>2639.1842014888866</v>
          </cell>
          <cell r="F241">
            <v>2639.1842014888866</v>
          </cell>
        </row>
        <row r="242">
          <cell r="D242">
            <v>2639.1842014888866</v>
          </cell>
          <cell r="F242">
            <v>2639.1842014888866</v>
          </cell>
        </row>
        <row r="243">
          <cell r="D243">
            <v>2639.1842014888866</v>
          </cell>
          <cell r="F243">
            <v>2639.1842014888866</v>
          </cell>
        </row>
        <row r="244">
          <cell r="D244">
            <v>2639.1842014888866</v>
          </cell>
          <cell r="F244">
            <v>2639.1842014888866</v>
          </cell>
        </row>
        <row r="245">
          <cell r="D245">
            <v>2639.1842014888866</v>
          </cell>
          <cell r="F245">
            <v>2639.1842014888866</v>
          </cell>
        </row>
        <row r="246">
          <cell r="D246">
            <v>2639.1842014888866</v>
          </cell>
          <cell r="F246">
            <v>2639.1842014888866</v>
          </cell>
        </row>
        <row r="247">
          <cell r="D247">
            <v>2639.1842014888866</v>
          </cell>
          <cell r="F247">
            <v>2639.1842014888866</v>
          </cell>
        </row>
        <row r="248">
          <cell r="D248">
            <v>2639.1842014888866</v>
          </cell>
          <cell r="F248">
            <v>2639.1842014888866</v>
          </cell>
        </row>
        <row r="249">
          <cell r="D249">
            <v>2639.1842014888866</v>
          </cell>
          <cell r="F249">
            <v>2639.1842014888866</v>
          </cell>
        </row>
        <row r="250">
          <cell r="D250">
            <v>2639.1842014888866</v>
          </cell>
          <cell r="F250">
            <v>2639.1842014888866</v>
          </cell>
        </row>
        <row r="251">
          <cell r="D251">
            <v>2639.1842014888866</v>
          </cell>
          <cell r="F251">
            <v>2639.1842014888866</v>
          </cell>
        </row>
        <row r="252">
          <cell r="D252">
            <v>2639.1842014888866</v>
          </cell>
          <cell r="F252">
            <v>2639.1842014888866</v>
          </cell>
        </row>
        <row r="253">
          <cell r="D253">
            <v>2639.1842014888866</v>
          </cell>
          <cell r="F253">
            <v>2639.1842014888866</v>
          </cell>
        </row>
        <row r="254">
          <cell r="D254">
            <v>2639.1842014888866</v>
          </cell>
          <cell r="F254">
            <v>2639.1842014888866</v>
          </cell>
        </row>
        <row r="255">
          <cell r="D255">
            <v>2639.1842014888866</v>
          </cell>
          <cell r="F255">
            <v>2639.1842014888866</v>
          </cell>
        </row>
        <row r="256">
          <cell r="D256">
            <v>2639.1842014888866</v>
          </cell>
          <cell r="F256">
            <v>2639.1842014888866</v>
          </cell>
        </row>
        <row r="257">
          <cell r="D257">
            <v>2639.1842014888866</v>
          </cell>
          <cell r="F257">
            <v>2639.1842014888866</v>
          </cell>
        </row>
        <row r="258">
          <cell r="D258">
            <v>2639.1842014888866</v>
          </cell>
          <cell r="F258">
            <v>2639.1842014888866</v>
          </cell>
        </row>
        <row r="259">
          <cell r="D259">
            <v>2639.1842014888866</v>
          </cell>
          <cell r="F259">
            <v>2639.1842014888866</v>
          </cell>
        </row>
        <row r="260">
          <cell r="D260">
            <v>2639.1842014888866</v>
          </cell>
          <cell r="F260">
            <v>2639.1842014888866</v>
          </cell>
        </row>
        <row r="261">
          <cell r="D261">
            <v>2639.1842014888866</v>
          </cell>
          <cell r="F261">
            <v>2639.1842014888866</v>
          </cell>
        </row>
        <row r="262">
          <cell r="D262">
            <v>2639.1842014888866</v>
          </cell>
          <cell r="F262">
            <v>2639.1842014888866</v>
          </cell>
        </row>
        <row r="263">
          <cell r="D263">
            <v>2639.1842014888866</v>
          </cell>
          <cell r="F263">
            <v>2639.1842014888866</v>
          </cell>
        </row>
        <row r="264">
          <cell r="D264">
            <v>2639.1842014888866</v>
          </cell>
          <cell r="F264">
            <v>2639.1842014888866</v>
          </cell>
        </row>
        <row r="265">
          <cell r="D265">
            <v>2639.1842014888866</v>
          </cell>
          <cell r="F265">
            <v>2639.1842014888866</v>
          </cell>
        </row>
        <row r="266">
          <cell r="D266">
            <v>2639.1842014888866</v>
          </cell>
          <cell r="F266">
            <v>2639.1842014888866</v>
          </cell>
        </row>
        <row r="267">
          <cell r="D267">
            <v>2639.1842014888866</v>
          </cell>
          <cell r="F267">
            <v>2639.1842014888866</v>
          </cell>
        </row>
        <row r="268">
          <cell r="D268">
            <v>2639.1842014888866</v>
          </cell>
          <cell r="F268">
            <v>2639.1842014888866</v>
          </cell>
        </row>
        <row r="269">
          <cell r="D269">
            <v>2639.1842014888866</v>
          </cell>
          <cell r="F269">
            <v>2639.1842014888866</v>
          </cell>
        </row>
        <row r="270">
          <cell r="D270">
            <v>2639.1842014888866</v>
          </cell>
          <cell r="F270">
            <v>2639.1842014888866</v>
          </cell>
        </row>
        <row r="271">
          <cell r="D271">
            <v>2639.1842014888866</v>
          </cell>
          <cell r="F271">
            <v>2639.1842014888866</v>
          </cell>
        </row>
        <row r="272">
          <cell r="D272">
            <v>2639.1842014888866</v>
          </cell>
          <cell r="F272">
            <v>2639.1842014888866</v>
          </cell>
        </row>
        <row r="273">
          <cell r="D273">
            <v>2639.1842014888866</v>
          </cell>
          <cell r="F273">
            <v>2639.1842014888866</v>
          </cell>
        </row>
        <row r="274">
          <cell r="D274">
            <v>2639.1842014888866</v>
          </cell>
          <cell r="F274">
            <v>2639.1842014888866</v>
          </cell>
        </row>
        <row r="275">
          <cell r="D275">
            <v>2639.1842014888866</v>
          </cell>
          <cell r="F275">
            <v>2639.1842014888866</v>
          </cell>
        </row>
        <row r="276">
          <cell r="D276">
            <v>2639.1842014888866</v>
          </cell>
          <cell r="F276">
            <v>2639.1842014888866</v>
          </cell>
        </row>
        <row r="277">
          <cell r="D277">
            <v>2639.1842014888866</v>
          </cell>
          <cell r="F277">
            <v>2639.1842014888866</v>
          </cell>
        </row>
        <row r="278">
          <cell r="D278">
            <v>2639.1842014888866</v>
          </cell>
          <cell r="F278">
            <v>2639.1842014888866</v>
          </cell>
        </row>
        <row r="279">
          <cell r="D279">
            <v>2639.1842014888866</v>
          </cell>
          <cell r="F279">
            <v>2639.1842014888866</v>
          </cell>
        </row>
        <row r="280">
          <cell r="D280">
            <v>2639.1842014888866</v>
          </cell>
          <cell r="F280">
            <v>2639.1842014888866</v>
          </cell>
        </row>
        <row r="281">
          <cell r="D281">
            <v>2639.1842014888866</v>
          </cell>
          <cell r="F281">
            <v>2639.1842014888866</v>
          </cell>
        </row>
        <row r="282">
          <cell r="D282">
            <v>2639.1842014888866</v>
          </cell>
          <cell r="F282">
            <v>2639.1842014888866</v>
          </cell>
        </row>
        <row r="283">
          <cell r="D283">
            <v>2639.1842014888866</v>
          </cell>
          <cell r="F283">
            <v>2639.1842014888866</v>
          </cell>
        </row>
        <row r="284">
          <cell r="D284">
            <v>2639.1842014888866</v>
          </cell>
          <cell r="F284">
            <v>2639.1842014888866</v>
          </cell>
        </row>
        <row r="285">
          <cell r="D285">
            <v>2639.1842014888866</v>
          </cell>
          <cell r="F285">
            <v>2639.1842014888866</v>
          </cell>
        </row>
        <row r="286">
          <cell r="D286">
            <v>2639.1842014888866</v>
          </cell>
          <cell r="F286">
            <v>2639.1842014888866</v>
          </cell>
        </row>
        <row r="287">
          <cell r="D287">
            <v>2639.1842014888866</v>
          </cell>
          <cell r="F287">
            <v>2639.1842014888866</v>
          </cell>
        </row>
        <row r="288">
          <cell r="D288">
            <v>2639.1842014888866</v>
          </cell>
          <cell r="F288">
            <v>2639.1842014888866</v>
          </cell>
        </row>
        <row r="289">
          <cell r="D289">
            <v>2639.1842014888866</v>
          </cell>
          <cell r="F289">
            <v>2639.1842014888866</v>
          </cell>
        </row>
        <row r="290">
          <cell r="D290">
            <v>2639.1842014888866</v>
          </cell>
          <cell r="F290">
            <v>2639.1842014888866</v>
          </cell>
        </row>
        <row r="291">
          <cell r="D291">
            <v>2639.1842014888866</v>
          </cell>
          <cell r="F291">
            <v>2639.1842014888866</v>
          </cell>
        </row>
        <row r="292">
          <cell r="D292">
            <v>2639.1842014888866</v>
          </cell>
          <cell r="F292">
            <v>2639.1842014888866</v>
          </cell>
        </row>
        <row r="293">
          <cell r="D293">
            <v>2639.1842014888866</v>
          </cell>
          <cell r="F293">
            <v>2639.1842014888866</v>
          </cell>
        </row>
        <row r="294">
          <cell r="D294">
            <v>2639.1842014888866</v>
          </cell>
          <cell r="F294">
            <v>2639.1842014888866</v>
          </cell>
        </row>
        <row r="295">
          <cell r="D295">
            <v>2639.1842014888866</v>
          </cell>
          <cell r="F295">
            <v>2639.1842014888866</v>
          </cell>
        </row>
        <row r="296">
          <cell r="D296">
            <v>2639.1842014888866</v>
          </cell>
          <cell r="F296">
            <v>2639.1842014888866</v>
          </cell>
        </row>
        <row r="297">
          <cell r="D297">
            <v>2639.1842014888866</v>
          </cell>
          <cell r="F297">
            <v>2639.1842014888866</v>
          </cell>
        </row>
        <row r="298">
          <cell r="D298">
            <v>2639.1842014888866</v>
          </cell>
          <cell r="F298">
            <v>2639.1842014888866</v>
          </cell>
        </row>
        <row r="299">
          <cell r="D299">
            <v>2639.1842014888866</v>
          </cell>
          <cell r="F299">
            <v>2639.1842014888866</v>
          </cell>
        </row>
        <row r="300">
          <cell r="D300">
            <v>2639.1842014888866</v>
          </cell>
          <cell r="F300">
            <v>2639.1842014888866</v>
          </cell>
        </row>
        <row r="301">
          <cell r="D301">
            <v>2639.1842014888866</v>
          </cell>
          <cell r="F301">
            <v>2639.1842014888866</v>
          </cell>
        </row>
        <row r="302">
          <cell r="D302">
            <v>2639.1842014888866</v>
          </cell>
          <cell r="F302">
            <v>2639.1842014888866</v>
          </cell>
        </row>
        <row r="303">
          <cell r="D303">
            <v>2639.1842014888866</v>
          </cell>
          <cell r="F303">
            <v>2639.1842014888866</v>
          </cell>
        </row>
        <row r="304">
          <cell r="D304">
            <v>2639.1842014888866</v>
          </cell>
          <cell r="F304">
            <v>2639.1842014888866</v>
          </cell>
        </row>
        <row r="305">
          <cell r="D305">
            <v>2639.1842014888866</v>
          </cell>
          <cell r="F305">
            <v>2639.1842014888866</v>
          </cell>
        </row>
        <row r="306">
          <cell r="D306">
            <v>2639.1842014888866</v>
          </cell>
          <cell r="F306">
            <v>2639.1842014888866</v>
          </cell>
        </row>
        <row r="307">
          <cell r="D307">
            <v>2639.1842014888866</v>
          </cell>
          <cell r="F307">
            <v>2639.1842014888866</v>
          </cell>
        </row>
        <row r="308">
          <cell r="D308">
            <v>2639.1842014888866</v>
          </cell>
          <cell r="F308">
            <v>2639.1842014888866</v>
          </cell>
        </row>
        <row r="309">
          <cell r="D309">
            <v>2639.1842014888866</v>
          </cell>
          <cell r="F309">
            <v>2639.1842014888866</v>
          </cell>
        </row>
        <row r="310">
          <cell r="D310">
            <v>2639.1842014888866</v>
          </cell>
          <cell r="F310">
            <v>2639.1842014888866</v>
          </cell>
        </row>
        <row r="311">
          <cell r="D311">
            <v>2639.1842014888866</v>
          </cell>
          <cell r="F311">
            <v>2639.1842014888866</v>
          </cell>
        </row>
        <row r="312">
          <cell r="D312">
            <v>2639.1842014888866</v>
          </cell>
          <cell r="F312">
            <v>2639.1842014888866</v>
          </cell>
        </row>
        <row r="313">
          <cell r="D313">
            <v>2639.1842014888866</v>
          </cell>
          <cell r="F313">
            <v>2639.1842014888866</v>
          </cell>
        </row>
        <row r="314">
          <cell r="D314">
            <v>2639.1842014888866</v>
          </cell>
          <cell r="F314">
            <v>2639.1842014888866</v>
          </cell>
        </row>
        <row r="315">
          <cell r="D315">
            <v>2639.1842014888866</v>
          </cell>
          <cell r="F315">
            <v>2639.1842014888866</v>
          </cell>
        </row>
        <row r="316">
          <cell r="D316">
            <v>2639.1842014888866</v>
          </cell>
          <cell r="F316">
            <v>2639.1842014888866</v>
          </cell>
        </row>
        <row r="317">
          <cell r="D317">
            <v>2639.1842014888866</v>
          </cell>
          <cell r="F317">
            <v>2630.4161476627687</v>
          </cell>
        </row>
        <row r="318">
          <cell r="D318">
            <v>2639.1842014888866</v>
          </cell>
          <cell r="F318">
            <v>0</v>
          </cell>
        </row>
        <row r="319">
          <cell r="D319">
            <v>2639.1842014888866</v>
          </cell>
          <cell r="F319">
            <v>0</v>
          </cell>
        </row>
        <row r="320">
          <cell r="D320">
            <v>2639.1842014888866</v>
          </cell>
          <cell r="F320">
            <v>0</v>
          </cell>
        </row>
        <row r="321">
          <cell r="D321">
            <v>2639.1842014888866</v>
          </cell>
          <cell r="F321">
            <v>0</v>
          </cell>
        </row>
        <row r="322">
          <cell r="D322">
            <v>2639.1842014888866</v>
          </cell>
          <cell r="F322">
            <v>0</v>
          </cell>
        </row>
        <row r="323">
          <cell r="D323">
            <v>2639.1842014888866</v>
          </cell>
          <cell r="F323">
            <v>0</v>
          </cell>
        </row>
        <row r="324">
          <cell r="D324">
            <v>2639.1842014888866</v>
          </cell>
          <cell r="F324">
            <v>0</v>
          </cell>
        </row>
        <row r="325">
          <cell r="D325">
            <v>2639.1842014888866</v>
          </cell>
          <cell r="F325">
            <v>0</v>
          </cell>
        </row>
        <row r="326">
          <cell r="D326">
            <v>2639.1842014888866</v>
          </cell>
          <cell r="F326">
            <v>0</v>
          </cell>
        </row>
        <row r="327">
          <cell r="D327">
            <v>2639.1842014888866</v>
          </cell>
          <cell r="F327">
            <v>0</v>
          </cell>
        </row>
        <row r="328">
          <cell r="D328">
            <v>2639.1842014888866</v>
          </cell>
          <cell r="F328">
            <v>0</v>
          </cell>
        </row>
        <row r="329">
          <cell r="D329">
            <v>2639.1842014888866</v>
          </cell>
          <cell r="F329">
            <v>0</v>
          </cell>
        </row>
        <row r="330">
          <cell r="D330">
            <v>2639.1842014888866</v>
          </cell>
          <cell r="F330">
            <v>0</v>
          </cell>
        </row>
        <row r="331">
          <cell r="D331">
            <v>2639.1842014888866</v>
          </cell>
          <cell r="F331">
            <v>0</v>
          </cell>
        </row>
        <row r="332">
          <cell r="D332">
            <v>2639.1842014888866</v>
          </cell>
          <cell r="F332">
            <v>0</v>
          </cell>
        </row>
        <row r="333">
          <cell r="D333">
            <v>2639.1842014888866</v>
          </cell>
          <cell r="F333">
            <v>0</v>
          </cell>
        </row>
        <row r="334">
          <cell r="D334">
            <v>2639.1842014888866</v>
          </cell>
          <cell r="F334">
            <v>0</v>
          </cell>
        </row>
        <row r="335">
          <cell r="D335">
            <v>2639.1842014888866</v>
          </cell>
          <cell r="F335">
            <v>0</v>
          </cell>
        </row>
        <row r="336">
          <cell r="D336">
            <v>2639.1842014888866</v>
          </cell>
          <cell r="F336">
            <v>0</v>
          </cell>
        </row>
        <row r="337">
          <cell r="D337">
            <v>2639.1842014888866</v>
          </cell>
          <cell r="F337">
            <v>0</v>
          </cell>
        </row>
        <row r="338">
          <cell r="D338">
            <v>2639.1842014888866</v>
          </cell>
          <cell r="F338">
            <v>0</v>
          </cell>
        </row>
        <row r="339">
          <cell r="D339">
            <v>2639.1842014888866</v>
          </cell>
          <cell r="F339">
            <v>0</v>
          </cell>
        </row>
        <row r="340">
          <cell r="D340">
            <v>2639.1842014888866</v>
          </cell>
          <cell r="F340">
            <v>0</v>
          </cell>
        </row>
        <row r="341">
          <cell r="D341">
            <v>2639.1842014888866</v>
          </cell>
          <cell r="F341">
            <v>0</v>
          </cell>
        </row>
        <row r="342">
          <cell r="D342">
            <v>2639.1842014888866</v>
          </cell>
          <cell r="F342">
            <v>0</v>
          </cell>
        </row>
        <row r="343">
          <cell r="D343">
            <v>2639.1842014888866</v>
          </cell>
          <cell r="F343">
            <v>0</v>
          </cell>
        </row>
        <row r="344">
          <cell r="D344">
            <v>2639.1842014888866</v>
          </cell>
          <cell r="F344">
            <v>0</v>
          </cell>
        </row>
        <row r="345">
          <cell r="D345">
            <v>2639.1842014888866</v>
          </cell>
          <cell r="F345">
            <v>0</v>
          </cell>
        </row>
        <row r="346">
          <cell r="D346">
            <v>2639.1842014888866</v>
          </cell>
          <cell r="F346">
            <v>0</v>
          </cell>
        </row>
        <row r="347">
          <cell r="D347">
            <v>2639.1842014888866</v>
          </cell>
          <cell r="F347">
            <v>0</v>
          </cell>
        </row>
        <row r="348">
          <cell r="D348">
            <v>2639.1842014888866</v>
          </cell>
          <cell r="F348">
            <v>0</v>
          </cell>
        </row>
        <row r="349">
          <cell r="D349">
            <v>2639.1842014888866</v>
          </cell>
          <cell r="F349">
            <v>0</v>
          </cell>
        </row>
        <row r="350">
          <cell r="D350">
            <v>2639.1842014888866</v>
          </cell>
          <cell r="F350">
            <v>0</v>
          </cell>
        </row>
        <row r="351">
          <cell r="D351">
            <v>2639.1842014888866</v>
          </cell>
          <cell r="F351">
            <v>0</v>
          </cell>
        </row>
        <row r="352">
          <cell r="D352">
            <v>2639.1842014888866</v>
          </cell>
          <cell r="F352">
            <v>0</v>
          </cell>
        </row>
        <row r="353">
          <cell r="D353">
            <v>2639.1842014888866</v>
          </cell>
          <cell r="F353">
            <v>0</v>
          </cell>
        </row>
        <row r="354">
          <cell r="D354">
            <v>2639.1842014888866</v>
          </cell>
          <cell r="F354">
            <v>0</v>
          </cell>
        </row>
        <row r="355">
          <cell r="D355">
            <v>2639.1842014888866</v>
          </cell>
          <cell r="F355">
            <v>0</v>
          </cell>
        </row>
        <row r="356">
          <cell r="D356">
            <v>2639.1842014888866</v>
          </cell>
          <cell r="F356">
            <v>0</v>
          </cell>
        </row>
        <row r="357">
          <cell r="D357">
            <v>2639.1842014888866</v>
          </cell>
          <cell r="F357">
            <v>0</v>
          </cell>
        </row>
        <row r="358">
          <cell r="D358">
            <v>2639.1842014888866</v>
          </cell>
          <cell r="F358">
            <v>0</v>
          </cell>
        </row>
        <row r="359">
          <cell r="D359">
            <v>2639.1842014888866</v>
          </cell>
          <cell r="F359">
            <v>0</v>
          </cell>
        </row>
        <row r="360">
          <cell r="D360">
            <v>2639.1842014888866</v>
          </cell>
          <cell r="F360">
            <v>0</v>
          </cell>
        </row>
        <row r="361">
          <cell r="D361">
            <v>2639.1842014888866</v>
          </cell>
          <cell r="F361">
            <v>0</v>
          </cell>
        </row>
        <row r="362">
          <cell r="D362">
            <v>2639.1842014888866</v>
          </cell>
          <cell r="F362">
            <v>0</v>
          </cell>
        </row>
        <row r="363">
          <cell r="D363">
            <v>2639.1842014888866</v>
          </cell>
          <cell r="F363">
            <v>0</v>
          </cell>
        </row>
        <row r="364">
          <cell r="D364">
            <v>2639.1842014888866</v>
          </cell>
          <cell r="F364">
            <v>0</v>
          </cell>
        </row>
        <row r="365">
          <cell r="D365">
            <v>2639.1842014888866</v>
          </cell>
          <cell r="F365">
            <v>0</v>
          </cell>
        </row>
        <row r="366">
          <cell r="D366">
            <v>2639.1842014888866</v>
          </cell>
          <cell r="F366">
            <v>0</v>
          </cell>
        </row>
        <row r="367">
          <cell r="D367">
            <v>2639.1842014888866</v>
          </cell>
          <cell r="F367">
            <v>0</v>
          </cell>
        </row>
        <row r="368">
          <cell r="D368">
            <v>2639.1842014888866</v>
          </cell>
          <cell r="F368">
            <v>0</v>
          </cell>
        </row>
        <row r="369">
          <cell r="D369">
            <v>2639.1842014888866</v>
          </cell>
          <cell r="F369">
            <v>0</v>
          </cell>
        </row>
        <row r="370">
          <cell r="D370">
            <v>2639.1842014888866</v>
          </cell>
          <cell r="F370">
            <v>0</v>
          </cell>
        </row>
        <row r="371">
          <cell r="D371">
            <v>2639.1842014888866</v>
          </cell>
          <cell r="F371">
            <v>0</v>
          </cell>
        </row>
        <row r="372">
          <cell r="D372">
            <v>2639.1842014888866</v>
          </cell>
          <cell r="F372">
            <v>0</v>
          </cell>
        </row>
        <row r="373">
          <cell r="D373">
            <v>2639.1842014888866</v>
          </cell>
          <cell r="F373">
            <v>0</v>
          </cell>
        </row>
        <row r="374">
          <cell r="D374">
            <v>2639.1842014888866</v>
          </cell>
          <cell r="F374">
            <v>0</v>
          </cell>
        </row>
        <row r="375">
          <cell r="D375">
            <v>2639.1842014888866</v>
          </cell>
          <cell r="F375">
            <v>0</v>
          </cell>
        </row>
        <row r="376">
          <cell r="D376">
            <v>2639.1842014888866</v>
          </cell>
          <cell r="F376">
            <v>0</v>
          </cell>
        </row>
        <row r="377">
          <cell r="D377">
            <v>2639.1842014888866</v>
          </cell>
          <cell r="F377">
            <v>0</v>
          </cell>
        </row>
        <row r="378">
          <cell r="D378">
            <v>2639.1842014888866</v>
          </cell>
          <cell r="F378">
            <v>0</v>
          </cell>
        </row>
        <row r="379">
          <cell r="D379">
            <v>2639.1842014888866</v>
          </cell>
          <cell r="F379">
            <v>0</v>
          </cell>
        </row>
        <row r="380">
          <cell r="D380">
            <v>2639.1842014888866</v>
          </cell>
          <cell r="F380">
            <v>0</v>
          </cell>
        </row>
        <row r="381">
          <cell r="D381">
            <v>2639.1842014888866</v>
          </cell>
          <cell r="F381">
            <v>0</v>
          </cell>
        </row>
        <row r="382">
          <cell r="D382">
            <v>2639.1842014888866</v>
          </cell>
          <cell r="F382">
            <v>0</v>
          </cell>
        </row>
        <row r="383">
          <cell r="D383">
            <v>2639.1842014888866</v>
          </cell>
          <cell r="F383">
            <v>0</v>
          </cell>
        </row>
        <row r="384">
          <cell r="D384">
            <v>2639.1842014888866</v>
          </cell>
          <cell r="F384">
            <v>0</v>
          </cell>
        </row>
        <row r="385">
          <cell r="D385">
            <v>2639.1842014888866</v>
          </cell>
          <cell r="F385">
            <v>0</v>
          </cell>
        </row>
        <row r="386">
          <cell r="D386">
            <v>2639.1842014888866</v>
          </cell>
          <cell r="F386">
            <v>0</v>
          </cell>
        </row>
        <row r="387">
          <cell r="D387">
            <v>2639.1842014888866</v>
          </cell>
          <cell r="F387">
            <v>0</v>
          </cell>
        </row>
        <row r="388">
          <cell r="D388">
            <v>2639.1842014888866</v>
          </cell>
          <cell r="F388">
            <v>0</v>
          </cell>
        </row>
        <row r="389">
          <cell r="D389">
            <v>2639.1842014888866</v>
          </cell>
          <cell r="F389">
            <v>0</v>
          </cell>
        </row>
        <row r="390">
          <cell r="D390">
            <v>2639.1842014888866</v>
          </cell>
          <cell r="F390">
            <v>0</v>
          </cell>
        </row>
        <row r="391">
          <cell r="D391">
            <v>2639.1842014888866</v>
          </cell>
          <cell r="F391">
            <v>0</v>
          </cell>
        </row>
        <row r="392">
          <cell r="D392">
            <v>2639.1842014888866</v>
          </cell>
          <cell r="F392">
            <v>0</v>
          </cell>
        </row>
        <row r="393">
          <cell r="D393">
            <v>2639.1842014888866</v>
          </cell>
          <cell r="F393">
            <v>0</v>
          </cell>
        </row>
        <row r="394">
          <cell r="D394">
            <v>2639.1842014888866</v>
          </cell>
          <cell r="F394">
            <v>0</v>
          </cell>
        </row>
        <row r="395">
          <cell r="D395">
            <v>2639.1842014888866</v>
          </cell>
          <cell r="F395">
            <v>0</v>
          </cell>
        </row>
        <row r="396">
          <cell r="D396">
            <v>2639.1842014888866</v>
          </cell>
          <cell r="F396">
            <v>0</v>
          </cell>
        </row>
        <row r="397">
          <cell r="D397">
            <v>2639.1842014888866</v>
          </cell>
          <cell r="F397">
            <v>0</v>
          </cell>
        </row>
        <row r="398">
          <cell r="D398">
            <v>2639.1842014888866</v>
          </cell>
          <cell r="F398">
            <v>0</v>
          </cell>
        </row>
        <row r="399">
          <cell r="D399">
            <v>2639.1842014888866</v>
          </cell>
          <cell r="F399">
            <v>0</v>
          </cell>
        </row>
        <row r="400">
          <cell r="D400">
            <v>2639.1842014888866</v>
          </cell>
          <cell r="F400">
            <v>0</v>
          </cell>
        </row>
        <row r="401">
          <cell r="D401">
            <v>2639.1842014888866</v>
          </cell>
          <cell r="F401">
            <v>0</v>
          </cell>
        </row>
        <row r="402">
          <cell r="D402">
            <v>2639.1842014888866</v>
          </cell>
          <cell r="F402">
            <v>0</v>
          </cell>
        </row>
        <row r="403">
          <cell r="D403">
            <v>2639.1842014888866</v>
          </cell>
          <cell r="F403">
            <v>0</v>
          </cell>
        </row>
        <row r="404">
          <cell r="D404">
            <v>2639.1842014888866</v>
          </cell>
          <cell r="F404">
            <v>0</v>
          </cell>
        </row>
        <row r="405">
          <cell r="D405">
            <v>2639.1842014888866</v>
          </cell>
          <cell r="F405">
            <v>0</v>
          </cell>
        </row>
        <row r="406">
          <cell r="D406">
            <v>2639.1842014888866</v>
          </cell>
          <cell r="F406">
            <v>0</v>
          </cell>
        </row>
        <row r="407">
          <cell r="D407">
            <v>2639.1842014888866</v>
          </cell>
          <cell r="F407">
            <v>0</v>
          </cell>
        </row>
        <row r="408">
          <cell r="D408">
            <v>2639.1842014888866</v>
          </cell>
          <cell r="F408">
            <v>0</v>
          </cell>
        </row>
        <row r="409">
          <cell r="D409">
            <v>2639.1842014888866</v>
          </cell>
          <cell r="F409">
            <v>0</v>
          </cell>
        </row>
        <row r="410">
          <cell r="D410">
            <v>2639.1842014888866</v>
          </cell>
          <cell r="F410">
            <v>0</v>
          </cell>
        </row>
        <row r="411">
          <cell r="D411">
            <v>2639.1842014888866</v>
          </cell>
          <cell r="F411">
            <v>0</v>
          </cell>
        </row>
        <row r="412">
          <cell r="D412">
            <v>2639.1842014888866</v>
          </cell>
          <cell r="F412">
            <v>0</v>
          </cell>
        </row>
        <row r="413">
          <cell r="D413">
            <v>2639.1842014888866</v>
          </cell>
          <cell r="F413">
            <v>0</v>
          </cell>
        </row>
        <row r="414">
          <cell r="D414">
            <v>2639.1842014888866</v>
          </cell>
          <cell r="F414">
            <v>0</v>
          </cell>
        </row>
        <row r="415">
          <cell r="D415">
            <v>2639.1842014888866</v>
          </cell>
          <cell r="F415">
            <v>0</v>
          </cell>
        </row>
        <row r="416">
          <cell r="D416">
            <v>2639.1842014888866</v>
          </cell>
          <cell r="F416">
            <v>0</v>
          </cell>
        </row>
        <row r="417">
          <cell r="D417">
            <v>2639.1842014888866</v>
          </cell>
          <cell r="F417">
            <v>0</v>
          </cell>
        </row>
        <row r="418">
          <cell r="D418">
            <v>2639.1842014888866</v>
          </cell>
          <cell r="F418">
            <v>0</v>
          </cell>
        </row>
        <row r="419">
          <cell r="D419">
            <v>2639.1842014888866</v>
          </cell>
          <cell r="F419">
            <v>0</v>
          </cell>
        </row>
        <row r="420">
          <cell r="D420">
            <v>2639.1842014888866</v>
          </cell>
          <cell r="F420">
            <v>0</v>
          </cell>
        </row>
        <row r="421">
          <cell r="D421">
            <v>2639.1842014888866</v>
          </cell>
          <cell r="F421">
            <v>0</v>
          </cell>
        </row>
        <row r="422">
          <cell r="D422">
            <v>2639.1842014888866</v>
          </cell>
          <cell r="F422">
            <v>0</v>
          </cell>
        </row>
        <row r="423">
          <cell r="D423">
            <v>2639.1842014888866</v>
          </cell>
          <cell r="F423">
            <v>0</v>
          </cell>
        </row>
        <row r="424">
          <cell r="D424">
            <v>2639.1842014888866</v>
          </cell>
          <cell r="F424">
            <v>0</v>
          </cell>
        </row>
        <row r="425">
          <cell r="D425">
            <v>2639.1842014888866</v>
          </cell>
          <cell r="F425">
            <v>0</v>
          </cell>
        </row>
        <row r="426">
          <cell r="D426">
            <v>2639.1842014888866</v>
          </cell>
          <cell r="F426">
            <v>0</v>
          </cell>
        </row>
        <row r="427">
          <cell r="D427">
            <v>2639.1842014888866</v>
          </cell>
          <cell r="F427">
            <v>0</v>
          </cell>
        </row>
        <row r="428">
          <cell r="D428">
            <v>2639.1842014888866</v>
          </cell>
          <cell r="F428">
            <v>0</v>
          </cell>
        </row>
        <row r="429">
          <cell r="D429">
            <v>2639.1842014888866</v>
          </cell>
          <cell r="F429">
            <v>0</v>
          </cell>
        </row>
        <row r="430">
          <cell r="D430">
            <v>2639.1842014888866</v>
          </cell>
          <cell r="F430">
            <v>0</v>
          </cell>
        </row>
        <row r="431">
          <cell r="D431">
            <v>2639.1842014888866</v>
          </cell>
          <cell r="F431">
            <v>0</v>
          </cell>
        </row>
        <row r="432">
          <cell r="D432">
            <v>2639.1842014888866</v>
          </cell>
          <cell r="F432">
            <v>0</v>
          </cell>
        </row>
        <row r="433">
          <cell r="D433">
            <v>2639.1842014888866</v>
          </cell>
          <cell r="F433">
            <v>0</v>
          </cell>
        </row>
        <row r="434">
          <cell r="D434">
            <v>2639.1842014888866</v>
          </cell>
          <cell r="F434">
            <v>0</v>
          </cell>
        </row>
        <row r="435">
          <cell r="D435">
            <v>2639.1842014888866</v>
          </cell>
          <cell r="F435">
            <v>0</v>
          </cell>
        </row>
        <row r="436">
          <cell r="D436">
            <v>2639.1842014888866</v>
          </cell>
          <cell r="F436">
            <v>0</v>
          </cell>
        </row>
        <row r="437">
          <cell r="D437">
            <v>2639.1842014888866</v>
          </cell>
          <cell r="F437">
            <v>0</v>
          </cell>
        </row>
        <row r="438">
          <cell r="D438">
            <v>2639.1842014888866</v>
          </cell>
          <cell r="F438">
            <v>0</v>
          </cell>
        </row>
        <row r="439">
          <cell r="D439">
            <v>2639.1842014888866</v>
          </cell>
          <cell r="F439">
            <v>0</v>
          </cell>
        </row>
        <row r="440">
          <cell r="D440">
            <v>2639.1842014888866</v>
          </cell>
          <cell r="F440">
            <v>0</v>
          </cell>
        </row>
        <row r="441">
          <cell r="D441">
            <v>2639.1842014888866</v>
          </cell>
          <cell r="F441">
            <v>0</v>
          </cell>
        </row>
        <row r="442">
          <cell r="D442">
            <v>2639.1842014888866</v>
          </cell>
          <cell r="F442">
            <v>0</v>
          </cell>
        </row>
        <row r="443">
          <cell r="D443">
            <v>2639.1842014888866</v>
          </cell>
          <cell r="F443">
            <v>0</v>
          </cell>
        </row>
        <row r="444">
          <cell r="D444">
            <v>2639.1842014888866</v>
          </cell>
          <cell r="F444">
            <v>0</v>
          </cell>
        </row>
        <row r="445">
          <cell r="D445">
            <v>2639.1842014888866</v>
          </cell>
          <cell r="F445">
            <v>0</v>
          </cell>
        </row>
        <row r="446">
          <cell r="D446">
            <v>2639.1842014888866</v>
          </cell>
          <cell r="F446">
            <v>0</v>
          </cell>
        </row>
        <row r="447">
          <cell r="D447">
            <v>2639.1842014888866</v>
          </cell>
          <cell r="F447">
            <v>0</v>
          </cell>
        </row>
        <row r="448">
          <cell r="D448">
            <v>2639.1842014888866</v>
          </cell>
          <cell r="F448">
            <v>0</v>
          </cell>
        </row>
        <row r="449">
          <cell r="D449">
            <v>2639.1842014888866</v>
          </cell>
          <cell r="F449">
            <v>0</v>
          </cell>
        </row>
        <row r="450">
          <cell r="D450">
            <v>2639.1842014888866</v>
          </cell>
          <cell r="F450">
            <v>0</v>
          </cell>
        </row>
        <row r="451">
          <cell r="D451">
            <v>2639.1842014888866</v>
          </cell>
          <cell r="F451">
            <v>0</v>
          </cell>
        </row>
        <row r="452">
          <cell r="D452">
            <v>2639.1842014888866</v>
          </cell>
          <cell r="F452">
            <v>0</v>
          </cell>
        </row>
        <row r="453">
          <cell r="D453">
            <v>2639.1842014888866</v>
          </cell>
          <cell r="F453">
            <v>0</v>
          </cell>
        </row>
        <row r="454">
          <cell r="D454">
            <v>2639.1842014888866</v>
          </cell>
          <cell r="F454">
            <v>0</v>
          </cell>
        </row>
        <row r="455">
          <cell r="D455">
            <v>2639.1842014888866</v>
          </cell>
          <cell r="F455">
            <v>0</v>
          </cell>
        </row>
        <row r="456">
          <cell r="D456">
            <v>2639.1842014888866</v>
          </cell>
          <cell r="F456">
            <v>0</v>
          </cell>
        </row>
        <row r="457">
          <cell r="D457">
            <v>2639.1842014888866</v>
          </cell>
          <cell r="F457">
            <v>0</v>
          </cell>
        </row>
        <row r="458">
          <cell r="D458">
            <v>2639.1842014888866</v>
          </cell>
          <cell r="F458">
            <v>0</v>
          </cell>
        </row>
        <row r="459">
          <cell r="D459">
            <v>2639.1842014888866</v>
          </cell>
          <cell r="F459">
            <v>0</v>
          </cell>
        </row>
        <row r="460">
          <cell r="D460">
            <v>2639.1842014888866</v>
          </cell>
          <cell r="F460">
            <v>0</v>
          </cell>
        </row>
        <row r="461">
          <cell r="D461">
            <v>2639.1842014888866</v>
          </cell>
          <cell r="F461">
            <v>0</v>
          </cell>
        </row>
        <row r="462">
          <cell r="D462">
            <v>2639.1842014888866</v>
          </cell>
          <cell r="F462">
            <v>0</v>
          </cell>
        </row>
        <row r="463">
          <cell r="D463">
            <v>2639.1842014888866</v>
          </cell>
          <cell r="F463">
            <v>0</v>
          </cell>
        </row>
        <row r="464">
          <cell r="D464">
            <v>2639.1842014888866</v>
          </cell>
          <cell r="F464">
            <v>0</v>
          </cell>
        </row>
        <row r="465">
          <cell r="D465">
            <v>2639.1842014888866</v>
          </cell>
          <cell r="F465">
            <v>0</v>
          </cell>
        </row>
        <row r="466">
          <cell r="D466">
            <v>2639.1842014888866</v>
          </cell>
          <cell r="F466">
            <v>0</v>
          </cell>
        </row>
        <row r="467">
          <cell r="D467">
            <v>2639.1842014888866</v>
          </cell>
          <cell r="F467">
            <v>0</v>
          </cell>
        </row>
        <row r="468">
          <cell r="D468">
            <v>2639.1842014888866</v>
          </cell>
          <cell r="F468">
            <v>0</v>
          </cell>
        </row>
        <row r="469">
          <cell r="D469">
            <v>2639.1842014888866</v>
          </cell>
          <cell r="F469">
            <v>0</v>
          </cell>
        </row>
        <row r="470">
          <cell r="D470">
            <v>2639.1842014888866</v>
          </cell>
          <cell r="F470">
            <v>0</v>
          </cell>
        </row>
        <row r="471">
          <cell r="D471">
            <v>2639.1842014888866</v>
          </cell>
          <cell r="F471">
            <v>0</v>
          </cell>
        </row>
        <row r="472">
          <cell r="D472">
            <v>2639.1842014888866</v>
          </cell>
          <cell r="F472">
            <v>0</v>
          </cell>
        </row>
        <row r="473">
          <cell r="D473">
            <v>2639.1842014888866</v>
          </cell>
          <cell r="F473">
            <v>0</v>
          </cell>
        </row>
        <row r="474">
          <cell r="D474">
            <v>2639.1842014888866</v>
          </cell>
          <cell r="F474">
            <v>0</v>
          </cell>
        </row>
        <row r="475">
          <cell r="D475">
            <v>2639.1842014888866</v>
          </cell>
          <cell r="F475">
            <v>0</v>
          </cell>
        </row>
        <row r="476">
          <cell r="D476">
            <v>2639.1842014888866</v>
          </cell>
          <cell r="F476">
            <v>0</v>
          </cell>
        </row>
        <row r="477">
          <cell r="D477">
            <v>2639.1842014888866</v>
          </cell>
          <cell r="F477">
            <v>0</v>
          </cell>
        </row>
        <row r="478">
          <cell r="D478">
            <v>2639.1842014888866</v>
          </cell>
          <cell r="F478">
            <v>0</v>
          </cell>
        </row>
        <row r="479">
          <cell r="D479">
            <v>2639.1842014888866</v>
          </cell>
          <cell r="F479">
            <v>0</v>
          </cell>
        </row>
        <row r="480">
          <cell r="D480">
            <v>2639.1842014888866</v>
          </cell>
          <cell r="F480">
            <v>0</v>
          </cell>
        </row>
        <row r="481">
          <cell r="D481">
            <v>2639.1842014888866</v>
          </cell>
          <cell r="F481">
            <v>0</v>
          </cell>
        </row>
        <row r="482">
          <cell r="D482">
            <v>2639.1842014888866</v>
          </cell>
          <cell r="F482">
            <v>0</v>
          </cell>
        </row>
        <row r="483">
          <cell r="D483">
            <v>2639.1842014888866</v>
          </cell>
          <cell r="F483">
            <v>0</v>
          </cell>
        </row>
        <row r="484">
          <cell r="D484">
            <v>2639.1842014888866</v>
          </cell>
          <cell r="F484">
            <v>0</v>
          </cell>
        </row>
        <row r="485">
          <cell r="D485">
            <v>2639.1842014888866</v>
          </cell>
          <cell r="F485">
            <v>0</v>
          </cell>
        </row>
        <row r="486">
          <cell r="D486">
            <v>2639.1842014888866</v>
          </cell>
          <cell r="F486">
            <v>0</v>
          </cell>
        </row>
        <row r="487">
          <cell r="D487">
            <v>2639.1842014888866</v>
          </cell>
          <cell r="F487">
            <v>0</v>
          </cell>
        </row>
        <row r="488">
          <cell r="D488">
            <v>2639.1842014888866</v>
          </cell>
          <cell r="F488">
            <v>0</v>
          </cell>
        </row>
        <row r="489">
          <cell r="D489">
            <v>2639.1842014888866</v>
          </cell>
          <cell r="F489">
            <v>0</v>
          </cell>
        </row>
        <row r="490">
          <cell r="D490">
            <v>2639.1842014888866</v>
          </cell>
          <cell r="F490">
            <v>0</v>
          </cell>
        </row>
        <row r="491">
          <cell r="D491">
            <v>2639.1842014888866</v>
          </cell>
          <cell r="F491">
            <v>0</v>
          </cell>
        </row>
        <row r="492">
          <cell r="D492">
            <v>2639.1842014888866</v>
          </cell>
          <cell r="F492">
            <v>0</v>
          </cell>
        </row>
        <row r="493">
          <cell r="D493">
            <v>2639.1842014888866</v>
          </cell>
          <cell r="F493">
            <v>0</v>
          </cell>
        </row>
        <row r="494">
          <cell r="D494">
            <v>2639.1842014888866</v>
          </cell>
          <cell r="F494">
            <v>0</v>
          </cell>
        </row>
        <row r="495">
          <cell r="D495">
            <v>2639.1842014888866</v>
          </cell>
          <cell r="F495">
            <v>0</v>
          </cell>
        </row>
        <row r="496">
          <cell r="D496">
            <v>2639.1842014888866</v>
          </cell>
          <cell r="F496">
            <v>0</v>
          </cell>
        </row>
        <row r="497">
          <cell r="D497">
            <v>2639.1842014888866</v>
          </cell>
          <cell r="F497">
            <v>0</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Developer Fee"/>
      <sheetName val="Bonds"/>
      <sheetName val="Sources"/>
      <sheetName val="Uses of Funds"/>
      <sheetName val="Bond Cert"/>
      <sheetName val="Cash Flow"/>
      <sheetName val="Income"/>
      <sheetName val="Developer Assumptions Income"/>
      <sheetName val="IncomewithOAHTC"/>
      <sheetName val="Expenses"/>
      <sheetName val="Developer Expense Assumptions"/>
      <sheetName val="LIHTC Calc (site Entry)"/>
      <sheetName val="SD_Dropdowns"/>
      <sheetName val="LIHTC Calc (summary)"/>
      <sheetName val="Prolink"/>
      <sheetName val="OAHTC Calculation"/>
      <sheetName val="OAHTC_Amortization"/>
      <sheetName val="30YrReplace"/>
      <sheetName val="Utility Allowance"/>
      <sheetName val="Final Application Certification"/>
      <sheetName val="Comm Income"/>
      <sheetName val="CommExpenses"/>
      <sheetName val="LIHTCRents 20"/>
      <sheetName val="LIHTCIncomes 20"/>
      <sheetName val="ESRI_MAPINFO_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eligibility.sc.egov.usda.gov/eligibility/welcomeAction.do?pageAction=sfp&amp;NavKey=property@12" TargetMode="External"/><Relationship Id="rId1" Type="http://schemas.openxmlformats.org/officeDocument/2006/relationships/hyperlink" Target="http://www.oregon.gov/ohcs/Pages/research-income-rent-limits-lihtc-2019.aspx"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eligibility.sc.egov.usda.gov/eligibility/welcomeAction.do?pageAction=sfp&amp;NavKey=property@12" TargetMode="External"/><Relationship Id="rId1" Type="http://schemas.openxmlformats.org/officeDocument/2006/relationships/hyperlink" Target="http://www.oregon.gov/ohcs/Pages/research-income-rent-limits-lihtc-2020.aspx" TargetMode="Externa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D37"/>
  <sheetViews>
    <sheetView tabSelected="1" workbookViewId="0">
      <selection activeCell="F26" sqref="F26"/>
    </sheetView>
  </sheetViews>
  <sheetFormatPr defaultRowHeight="15" x14ac:dyDescent="0.25"/>
  <cols>
    <col min="1" max="1" width="49.28515625" style="246" customWidth="1"/>
    <col min="2" max="2" width="47.5703125" customWidth="1"/>
  </cols>
  <sheetData>
    <row r="1" spans="1:4" ht="15.75" x14ac:dyDescent="0.25">
      <c r="A1" s="1126" t="s">
        <v>933</v>
      </c>
      <c r="B1" s="1126"/>
      <c r="D1" t="s">
        <v>1438</v>
      </c>
    </row>
    <row r="2" spans="1:4" ht="9" customHeight="1" x14ac:dyDescent="0.25"/>
    <row r="3" spans="1:4" x14ac:dyDescent="0.25">
      <c r="A3" s="1125" t="s">
        <v>937</v>
      </c>
      <c r="B3" s="1125"/>
    </row>
    <row r="4" spans="1:4" x14ac:dyDescent="0.25">
      <c r="A4" s="1125"/>
      <c r="B4" s="1125"/>
    </row>
    <row r="5" spans="1:4" ht="9.75" customHeight="1" x14ac:dyDescent="0.25">
      <c r="A5" s="506"/>
      <c r="B5" s="506"/>
    </row>
    <row r="6" spans="1:4" x14ac:dyDescent="0.25">
      <c r="A6" s="1122" t="s">
        <v>976</v>
      </c>
      <c r="B6" s="1122"/>
    </row>
    <row r="7" spans="1:4" x14ac:dyDescent="0.25">
      <c r="A7" s="1122"/>
      <c r="B7" s="1122"/>
    </row>
    <row r="8" spans="1:4" ht="9.75" customHeight="1" x14ac:dyDescent="0.25">
      <c r="A8" s="557"/>
      <c r="B8" s="557"/>
    </row>
    <row r="9" spans="1:4" x14ac:dyDescent="0.25">
      <c r="A9" s="1127" t="s">
        <v>858</v>
      </c>
      <c r="B9" s="1127"/>
    </row>
    <row r="10" spans="1:4" ht="8.25" customHeight="1" x14ac:dyDescent="0.25"/>
    <row r="11" spans="1:4" x14ac:dyDescent="0.25">
      <c r="A11" s="246" t="s">
        <v>859</v>
      </c>
    </row>
    <row r="12" spans="1:4" ht="6.75" customHeight="1" x14ac:dyDescent="0.25"/>
    <row r="13" spans="1:4" x14ac:dyDescent="0.25">
      <c r="A13" s="1122" t="s">
        <v>936</v>
      </c>
      <c r="B13" s="1122"/>
    </row>
    <row r="14" spans="1:4" x14ac:dyDescent="0.25">
      <c r="A14" s="1122"/>
      <c r="B14" s="1122"/>
    </row>
    <row r="15" spans="1:4" x14ac:dyDescent="0.25">
      <c r="A15" s="1122"/>
      <c r="B15" s="1122"/>
    </row>
    <row r="16" spans="1:4" x14ac:dyDescent="0.25">
      <c r="A16" s="1123" t="s">
        <v>935</v>
      </c>
      <c r="B16" s="1123"/>
    </row>
    <row r="17" spans="1:2" x14ac:dyDescent="0.25">
      <c r="A17" s="1123"/>
      <c r="B17" s="1123"/>
    </row>
    <row r="18" spans="1:2" ht="8.25" customHeight="1" x14ac:dyDescent="0.25">
      <c r="A18" s="534"/>
      <c r="B18" s="534"/>
    </row>
    <row r="19" spans="1:2" x14ac:dyDescent="0.25">
      <c r="A19" s="1122" t="s">
        <v>934</v>
      </c>
      <c r="B19" s="1122"/>
    </row>
    <row r="20" spans="1:2" x14ac:dyDescent="0.25">
      <c r="A20" s="1122"/>
      <c r="B20" s="1122"/>
    </row>
    <row r="21" spans="1:2" ht="8.25" customHeight="1" x14ac:dyDescent="0.25">
      <c r="A21" s="506"/>
      <c r="B21" s="506"/>
    </row>
    <row r="22" spans="1:2" x14ac:dyDescent="0.25">
      <c r="A22" s="1128" t="s">
        <v>938</v>
      </c>
      <c r="B22" s="1128"/>
    </row>
    <row r="24" spans="1:2" ht="15" customHeight="1" x14ac:dyDescent="0.25">
      <c r="A24" s="1122" t="s">
        <v>1267</v>
      </c>
      <c r="B24" s="1122"/>
    </row>
    <row r="25" spans="1:2" ht="15" customHeight="1" x14ac:dyDescent="0.25">
      <c r="A25" s="1122"/>
      <c r="B25" s="1122"/>
    </row>
    <row r="26" spans="1:2" ht="15" customHeight="1" x14ac:dyDescent="0.25">
      <c r="A26" s="897"/>
      <c r="B26" s="897"/>
    </row>
    <row r="27" spans="1:2" ht="15" customHeight="1" x14ac:dyDescent="0.25">
      <c r="A27" s="1129" t="s">
        <v>1352</v>
      </c>
      <c r="B27" s="1130"/>
    </row>
    <row r="28" spans="1:2" x14ac:dyDescent="0.25">
      <c r="A28" s="557"/>
      <c r="B28" s="557"/>
    </row>
    <row r="29" spans="1:2" x14ac:dyDescent="0.25">
      <c r="A29" s="1122" t="s">
        <v>974</v>
      </c>
      <c r="B29" s="1122"/>
    </row>
    <row r="30" spans="1:2" x14ac:dyDescent="0.25">
      <c r="A30" s="1122"/>
      <c r="B30" s="1122"/>
    </row>
    <row r="31" spans="1:2" x14ac:dyDescent="0.25">
      <c r="A31" s="557"/>
      <c r="B31" s="557"/>
    </row>
    <row r="33" spans="1:2" x14ac:dyDescent="0.25">
      <c r="A33" s="1134" t="s">
        <v>29</v>
      </c>
      <c r="B33" s="1134"/>
    </row>
    <row r="34" spans="1:2" x14ac:dyDescent="0.25">
      <c r="A34" s="1124" t="s">
        <v>26</v>
      </c>
      <c r="B34" s="1124"/>
    </row>
    <row r="35" spans="1:2" ht="15" customHeight="1" x14ac:dyDescent="0.25">
      <c r="A35" s="1131" t="s">
        <v>27</v>
      </c>
      <c r="B35" s="1131"/>
    </row>
    <row r="36" spans="1:2" x14ac:dyDescent="0.25">
      <c r="A36" s="1133" t="s">
        <v>28</v>
      </c>
      <c r="B36" s="1133"/>
    </row>
    <row r="37" spans="1:2" x14ac:dyDescent="0.25">
      <c r="A37" s="1132" t="s">
        <v>30</v>
      </c>
      <c r="B37" s="1132"/>
    </row>
  </sheetData>
  <sheetProtection algorithmName="SHA-512" hashValue="rnwLlFixRHFy0QXsDLbLpnzSB181eBcd9cN12sVsSSn3/69JfUOSwGXIJVfPj56vS5bks7iVuEKKMlSLC8y9JA==" saltValue="3R/MkqAlQixqKKEihPgLAA==" spinCount="100000" sheet="1" objects="1" scenarios="1" formatColumns="0" formatRows="0"/>
  <mergeCells count="16">
    <mergeCell ref="A35:B35"/>
    <mergeCell ref="A37:B37"/>
    <mergeCell ref="A36:B36"/>
    <mergeCell ref="A29:B30"/>
    <mergeCell ref="A24:B25"/>
    <mergeCell ref="A33:B33"/>
    <mergeCell ref="A13:B15"/>
    <mergeCell ref="A16:B17"/>
    <mergeCell ref="A34:B34"/>
    <mergeCell ref="A3:B4"/>
    <mergeCell ref="A1:B1"/>
    <mergeCell ref="A9:B9"/>
    <mergeCell ref="A6:B7"/>
    <mergeCell ref="A22:B22"/>
    <mergeCell ref="A19:B20"/>
    <mergeCell ref="A27:B27"/>
  </mergeCells>
  <pageMargins left="0.25" right="0.25"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I136"/>
  <sheetViews>
    <sheetView topLeftCell="A61" zoomScale="110" zoomScaleNormal="110" workbookViewId="0">
      <selection activeCell="G79" sqref="G79"/>
    </sheetView>
  </sheetViews>
  <sheetFormatPr defaultRowHeight="15.75" x14ac:dyDescent="0.25"/>
  <cols>
    <col min="1" max="1" width="69.85546875" style="1022" customWidth="1"/>
    <col min="2" max="2" width="1.7109375" style="1000" customWidth="1"/>
    <col min="3" max="4" width="20.5703125" style="1000" customWidth="1"/>
    <col min="5" max="5" width="57.140625" style="997" customWidth="1"/>
    <col min="6" max="16384" width="9.140625" style="998"/>
  </cols>
  <sheetData>
    <row r="1" spans="1:7" s="994" customFormat="1" ht="36" customHeight="1" thickBot="1" x14ac:dyDescent="0.3">
      <c r="A1" s="1027" t="s">
        <v>1550</v>
      </c>
      <c r="B1" s="992"/>
      <c r="C1" s="1354" t="s">
        <v>1440</v>
      </c>
      <c r="D1" s="1355"/>
      <c r="E1" s="993" t="s">
        <v>1441</v>
      </c>
    </row>
    <row r="2" spans="1:7" x14ac:dyDescent="0.25">
      <c r="A2" s="1028" t="s">
        <v>1442</v>
      </c>
      <c r="B2" s="996"/>
      <c r="C2" s="1356"/>
      <c r="D2" s="1356"/>
      <c r="E2" s="997" t="s">
        <v>1443</v>
      </c>
    </row>
    <row r="3" spans="1:7" x14ac:dyDescent="0.25">
      <c r="A3" s="995" t="s">
        <v>129</v>
      </c>
      <c r="B3" s="1029"/>
      <c r="C3" s="1357">
        <f>Summary!B3</f>
        <v>0</v>
      </c>
      <c r="D3" s="1357"/>
      <c r="E3" s="997" t="s">
        <v>1444</v>
      </c>
    </row>
    <row r="4" spans="1:7" x14ac:dyDescent="0.25">
      <c r="A4" s="1026" t="s">
        <v>130</v>
      </c>
      <c r="B4" s="1029"/>
      <c r="C4" s="1358" t="s">
        <v>1445</v>
      </c>
      <c r="D4" s="1358"/>
      <c r="E4" s="997" t="s">
        <v>1446</v>
      </c>
    </row>
    <row r="5" spans="1:7" x14ac:dyDescent="0.25">
      <c r="A5" s="1026" t="s">
        <v>1447</v>
      </c>
      <c r="B5" s="1029"/>
      <c r="C5" s="1359"/>
      <c r="D5" s="1359"/>
      <c r="E5" s="997" t="s">
        <v>1448</v>
      </c>
    </row>
    <row r="6" spans="1:7" x14ac:dyDescent="0.25">
      <c r="A6" s="1026" t="s">
        <v>1449</v>
      </c>
      <c r="B6" s="999"/>
      <c r="C6" s="1359"/>
      <c r="D6" s="1359"/>
      <c r="E6" s="997" t="s">
        <v>1450</v>
      </c>
    </row>
    <row r="7" spans="1:7" x14ac:dyDescent="0.25">
      <c r="A7" s="1026"/>
      <c r="B7" s="999"/>
      <c r="C7" s="1362"/>
      <c r="D7" s="1362"/>
    </row>
    <row r="8" spans="1:7" x14ac:dyDescent="0.25">
      <c r="A8" s="1030" t="s">
        <v>1551</v>
      </c>
      <c r="B8" s="1029"/>
      <c r="C8" s="1365">
        <f>Sources!B23</f>
        <v>0</v>
      </c>
      <c r="D8" s="1365"/>
      <c r="E8" s="997" t="s">
        <v>1451</v>
      </c>
    </row>
    <row r="9" spans="1:7" x14ac:dyDescent="0.25">
      <c r="A9" s="1030" t="s">
        <v>1552</v>
      </c>
      <c r="B9" s="1029"/>
      <c r="C9" s="1365">
        <f>Sources!B24</f>
        <v>0</v>
      </c>
      <c r="D9" s="1365"/>
      <c r="E9" s="997" t="s">
        <v>1451</v>
      </c>
    </row>
    <row r="10" spans="1:7" x14ac:dyDescent="0.25">
      <c r="A10" s="1030" t="s">
        <v>1452</v>
      </c>
      <c r="B10" s="1029"/>
      <c r="C10" s="1365">
        <f>'Developer Expense Assumptions'!F20</f>
        <v>0</v>
      </c>
      <c r="D10" s="1365"/>
      <c r="E10" s="997" t="s">
        <v>1553</v>
      </c>
    </row>
    <row r="11" spans="1:7" x14ac:dyDescent="0.25">
      <c r="A11" s="1031" t="s">
        <v>1554</v>
      </c>
      <c r="B11" s="1029"/>
      <c r="C11" s="1360" t="e">
        <f>C8/C18</f>
        <v>#DIV/0!</v>
      </c>
      <c r="D11" s="1361"/>
      <c r="E11" s="997" t="s">
        <v>1453</v>
      </c>
      <c r="G11" s="1024"/>
    </row>
    <row r="12" spans="1:7" x14ac:dyDescent="0.25">
      <c r="A12" s="1031" t="s">
        <v>1454</v>
      </c>
      <c r="B12" s="1029"/>
      <c r="C12" s="1360" t="e">
        <f>C50/C18</f>
        <v>#DIV/0!</v>
      </c>
      <c r="D12" s="1361"/>
      <c r="E12" s="997" t="s">
        <v>1453</v>
      </c>
    </row>
    <row r="13" spans="1:7" x14ac:dyDescent="0.25">
      <c r="A13" s="1031" t="s">
        <v>1455</v>
      </c>
      <c r="B13" s="1029"/>
      <c r="C13" s="1360" t="e">
        <f>C121/C18</f>
        <v>#DIV/0!</v>
      </c>
      <c r="D13" s="1361"/>
      <c r="E13" s="997" t="s">
        <v>1453</v>
      </c>
    </row>
    <row r="14" spans="1:7" x14ac:dyDescent="0.25">
      <c r="A14" s="1031" t="s">
        <v>1456</v>
      </c>
      <c r="B14" s="1029"/>
      <c r="C14" s="1360" t="e">
        <f>C10/C20</f>
        <v>#DIV/0!</v>
      </c>
      <c r="D14" s="1361"/>
      <c r="E14" s="997" t="s">
        <v>1453</v>
      </c>
    </row>
    <row r="15" spans="1:7" x14ac:dyDescent="0.25">
      <c r="A15" s="1030" t="s">
        <v>1457</v>
      </c>
      <c r="B15" s="1029"/>
      <c r="C15" s="1360" t="e">
        <f>(C116-C106)/C18</f>
        <v>#DIV/0!</v>
      </c>
      <c r="D15" s="1361"/>
      <c r="E15" s="997" t="s">
        <v>1453</v>
      </c>
    </row>
    <row r="16" spans="1:7" x14ac:dyDescent="0.25">
      <c r="A16" s="1030"/>
      <c r="B16" s="1029"/>
      <c r="C16" s="1362"/>
      <c r="D16" s="1362"/>
    </row>
    <row r="17" spans="1:5" x14ac:dyDescent="0.25">
      <c r="A17" s="1026" t="s">
        <v>1555</v>
      </c>
      <c r="B17" s="999"/>
      <c r="C17" s="1363">
        <f>'Uses of Funds'!C5</f>
        <v>0</v>
      </c>
      <c r="D17" s="1364"/>
      <c r="E17" s="997" t="s">
        <v>1458</v>
      </c>
    </row>
    <row r="18" spans="1:5" x14ac:dyDescent="0.25">
      <c r="A18" s="1026" t="s">
        <v>1556</v>
      </c>
      <c r="B18" s="999"/>
      <c r="C18" s="1363">
        <f>'Uses of Funds'!D5</f>
        <v>0</v>
      </c>
      <c r="D18" s="1364"/>
      <c r="E18" s="997" t="s">
        <v>1458</v>
      </c>
    </row>
    <row r="19" spans="1:5" x14ac:dyDescent="0.25">
      <c r="A19" s="1026" t="s">
        <v>1557</v>
      </c>
      <c r="B19" s="999"/>
      <c r="C19" s="1363">
        <f>'Uses of Funds'!E5</f>
        <v>0</v>
      </c>
      <c r="D19" s="1364"/>
      <c r="E19" s="997" t="s">
        <v>1458</v>
      </c>
    </row>
    <row r="20" spans="1:5" x14ac:dyDescent="0.25">
      <c r="A20" s="1026" t="s">
        <v>1558</v>
      </c>
      <c r="C20" s="1369">
        <f>'Developer Expense Assumptions'!B3</f>
        <v>0</v>
      </c>
      <c r="D20" s="1369"/>
      <c r="E20" s="997" t="s">
        <v>1553</v>
      </c>
    </row>
    <row r="21" spans="1:5" x14ac:dyDescent="0.25">
      <c r="A21" s="1001" t="s">
        <v>1460</v>
      </c>
      <c r="C21" s="1368"/>
      <c r="D21" s="1368"/>
    </row>
    <row r="22" spans="1:5" x14ac:dyDescent="0.25">
      <c r="A22" s="1366" t="s">
        <v>1461</v>
      </c>
      <c r="C22" s="1002">
        <v>0.3</v>
      </c>
      <c r="D22" s="1032">
        <f>'Developer Expense Assumptions'!D38</f>
        <v>0</v>
      </c>
      <c r="E22" s="997" t="s">
        <v>1553</v>
      </c>
    </row>
    <row r="23" spans="1:5" x14ac:dyDescent="0.25">
      <c r="A23" s="1366"/>
      <c r="C23" s="1002">
        <v>0.6</v>
      </c>
      <c r="D23" s="1032">
        <f>'Developer Expense Assumptions'!D38</f>
        <v>0</v>
      </c>
      <c r="E23" s="997" t="s">
        <v>1553</v>
      </c>
    </row>
    <row r="24" spans="1:5" x14ac:dyDescent="0.25">
      <c r="A24" s="1366"/>
      <c r="C24" s="1033"/>
      <c r="D24" s="1025"/>
      <c r="E24" s="997" t="s">
        <v>1462</v>
      </c>
    </row>
    <row r="25" spans="1:5" x14ac:dyDescent="0.25">
      <c r="A25" s="1366"/>
      <c r="C25" s="1034"/>
      <c r="D25" s="1025"/>
      <c r="E25" s="997" t="s">
        <v>1462</v>
      </c>
    </row>
    <row r="26" spans="1:5" x14ac:dyDescent="0.25">
      <c r="A26" s="1366"/>
      <c r="C26" s="1033"/>
      <c r="D26" s="1025"/>
    </row>
    <row r="27" spans="1:5" x14ac:dyDescent="0.25">
      <c r="A27" s="1026" t="s">
        <v>1463</v>
      </c>
      <c r="B27" s="1003"/>
      <c r="C27" s="1370" t="e">
        <f>((D22*C22)+(D24*C23)+(D25*C24)+(C25*D25)+(D26*C26))/C17</f>
        <v>#DIV/0!</v>
      </c>
      <c r="D27" s="1370"/>
      <c r="E27" s="997" t="s">
        <v>1453</v>
      </c>
    </row>
    <row r="28" spans="1:5" x14ac:dyDescent="0.25">
      <c r="A28" s="1035" t="s">
        <v>1464</v>
      </c>
      <c r="C28" s="1371" t="e">
        <f>D22/C17</f>
        <v>#DIV/0!</v>
      </c>
      <c r="D28" s="1371"/>
      <c r="E28" s="997" t="s">
        <v>1453</v>
      </c>
    </row>
    <row r="29" spans="1:5" x14ac:dyDescent="0.25">
      <c r="A29" s="1035" t="s">
        <v>1465</v>
      </c>
      <c r="C29" s="1371" t="e">
        <f>C18/C17</f>
        <v>#DIV/0!</v>
      </c>
      <c r="D29" s="1371"/>
      <c r="E29" s="997" t="s">
        <v>1453</v>
      </c>
    </row>
    <row r="30" spans="1:5" x14ac:dyDescent="0.25">
      <c r="A30" s="1026" t="s">
        <v>1466</v>
      </c>
      <c r="C30" s="1358"/>
      <c r="D30" s="1358"/>
      <c r="E30" s="997" t="s">
        <v>1462</v>
      </c>
    </row>
    <row r="31" spans="1:5" ht="72.75" customHeight="1" x14ac:dyDescent="0.25">
      <c r="A31" s="1036" t="s">
        <v>1467</v>
      </c>
      <c r="B31" s="1037"/>
      <c r="C31" s="1374"/>
      <c r="D31" s="1374"/>
      <c r="E31" s="997" t="s">
        <v>1468</v>
      </c>
    </row>
    <row r="32" spans="1:5" x14ac:dyDescent="0.25">
      <c r="A32" s="1001" t="s">
        <v>1559</v>
      </c>
      <c r="C32" s="1004"/>
      <c r="D32" s="1038"/>
    </row>
    <row r="33" spans="1:7" x14ac:dyDescent="0.25">
      <c r="A33" s="1366" t="s">
        <v>1469</v>
      </c>
      <c r="C33" s="1032" t="str">
        <f>'Developer Expense Assumptions'!A31</f>
        <v>SRO</v>
      </c>
      <c r="D33" s="1032">
        <f>'Developer Expense Assumptions'!B31</f>
        <v>0</v>
      </c>
      <c r="E33" s="997" t="s">
        <v>1553</v>
      </c>
      <c r="F33" s="998" t="s">
        <v>1613</v>
      </c>
    </row>
    <row r="34" spans="1:7" x14ac:dyDescent="0.25">
      <c r="A34" s="1366"/>
      <c r="C34" s="1032" t="str">
        <f>'Developer Expense Assumptions'!A32</f>
        <v>Studio</v>
      </c>
      <c r="D34" s="1032">
        <f>'Developer Expense Assumptions'!B32</f>
        <v>0</v>
      </c>
      <c r="E34" s="997" t="s">
        <v>1553</v>
      </c>
      <c r="F34" s="998" t="s">
        <v>1614</v>
      </c>
    </row>
    <row r="35" spans="1:7" x14ac:dyDescent="0.25">
      <c r="A35" s="1366"/>
      <c r="C35" s="1032" t="str">
        <f>'Developer Expense Assumptions'!A33</f>
        <v xml:space="preserve">1 BR </v>
      </c>
      <c r="D35" s="1032">
        <f>'Developer Expense Assumptions'!B33</f>
        <v>0</v>
      </c>
      <c r="E35" s="997" t="s">
        <v>1553</v>
      </c>
    </row>
    <row r="36" spans="1:7" x14ac:dyDescent="0.25">
      <c r="A36" s="1366"/>
      <c r="C36" s="1032" t="str">
        <f>'Developer Expense Assumptions'!A34</f>
        <v>2 BR</v>
      </c>
      <c r="D36" s="1032">
        <f>'Developer Expense Assumptions'!B34</f>
        <v>0</v>
      </c>
      <c r="E36" s="997" t="s">
        <v>1553</v>
      </c>
    </row>
    <row r="37" spans="1:7" x14ac:dyDescent="0.25">
      <c r="A37" s="1366"/>
      <c r="C37" s="1032" t="str">
        <f>'Developer Expense Assumptions'!A35</f>
        <v>3 BR</v>
      </c>
      <c r="D37" s="1032">
        <f>'Developer Expense Assumptions'!B35</f>
        <v>0</v>
      </c>
      <c r="E37" s="997" t="s">
        <v>1553</v>
      </c>
    </row>
    <row r="38" spans="1:7" x14ac:dyDescent="0.25">
      <c r="A38" s="1366"/>
      <c r="C38" s="1032" t="str">
        <f>'Developer Expense Assumptions'!A36</f>
        <v xml:space="preserve">4 BR </v>
      </c>
      <c r="D38" s="1032">
        <f>'Developer Expense Assumptions'!B36</f>
        <v>0</v>
      </c>
      <c r="E38" s="997" t="s">
        <v>1553</v>
      </c>
    </row>
    <row r="39" spans="1:7" x14ac:dyDescent="0.25">
      <c r="A39" s="1366"/>
      <c r="C39" s="1032" t="str">
        <f>'Developer Expense Assumptions'!A37</f>
        <v xml:space="preserve">Other size (fill in) </v>
      </c>
      <c r="D39" s="1032">
        <f>'Developer Expense Assumptions'!B37</f>
        <v>0</v>
      </c>
      <c r="E39" s="997" t="s">
        <v>1553</v>
      </c>
    </row>
    <row r="40" spans="1:7" x14ac:dyDescent="0.25">
      <c r="A40" s="1005" t="s">
        <v>1474</v>
      </c>
      <c r="B40" s="1006"/>
      <c r="C40" s="1367" t="e">
        <f>((D33*0.5)+(D34*0.75)+(D35*1)+(D36*2)+(D37*3)+(D39*4))/C17</f>
        <v>#DIV/0!</v>
      </c>
      <c r="D40" s="1367"/>
      <c r="E40" s="997" t="s">
        <v>1453</v>
      </c>
    </row>
    <row r="41" spans="1:7" x14ac:dyDescent="0.25">
      <c r="A41" s="1001" t="s">
        <v>1475</v>
      </c>
      <c r="C41" s="1368"/>
      <c r="D41" s="1368"/>
    </row>
    <row r="42" spans="1:7" x14ac:dyDescent="0.25">
      <c r="A42" s="1039" t="s">
        <v>1625</v>
      </c>
      <c r="B42" s="1040"/>
      <c r="C42" s="1372" t="e">
        <f>(C8+C9)/C18</f>
        <v>#DIV/0!</v>
      </c>
      <c r="D42" s="1372"/>
      <c r="E42" s="997" t="s">
        <v>1453</v>
      </c>
    </row>
    <row r="43" spans="1:7" x14ac:dyDescent="0.25">
      <c r="A43" s="1030" t="s">
        <v>1626</v>
      </c>
      <c r="B43" s="1040"/>
      <c r="C43" s="1372" t="e">
        <f>D22/C18</f>
        <v>#DIV/0!</v>
      </c>
      <c r="D43" s="1372"/>
      <c r="E43" s="997" t="s">
        <v>1453</v>
      </c>
    </row>
    <row r="44" spans="1:7" x14ac:dyDescent="0.25">
      <c r="A44" s="1041" t="s">
        <v>1476</v>
      </c>
      <c r="B44" s="1042"/>
      <c r="C44" s="1372" t="e">
        <f>C20/C18</f>
        <v>#DIV/0!</v>
      </c>
      <c r="D44" s="1372"/>
      <c r="E44" s="997" t="s">
        <v>1453</v>
      </c>
    </row>
    <row r="45" spans="1:7" x14ac:dyDescent="0.25">
      <c r="A45" s="1007" t="s">
        <v>1477</v>
      </c>
      <c r="B45" s="1042"/>
      <c r="C45" s="1373"/>
      <c r="D45" s="1373"/>
      <c r="E45" s="997" t="s">
        <v>1468</v>
      </c>
    </row>
    <row r="46" spans="1:7" x14ac:dyDescent="0.25">
      <c r="A46" s="1007" t="s">
        <v>1478</v>
      </c>
      <c r="B46" s="1042"/>
      <c r="C46" s="1373" t="s">
        <v>1479</v>
      </c>
      <c r="D46" s="1373"/>
      <c r="E46" s="997" t="s">
        <v>1468</v>
      </c>
    </row>
    <row r="47" spans="1:7" x14ac:dyDescent="0.25">
      <c r="A47" s="1007" t="s">
        <v>1480</v>
      </c>
      <c r="B47" s="1037"/>
      <c r="C47" s="1373" t="s">
        <v>1560</v>
      </c>
      <c r="D47" s="1373"/>
      <c r="E47" s="997" t="s">
        <v>1481</v>
      </c>
    </row>
    <row r="48" spans="1:7" x14ac:dyDescent="0.25">
      <c r="A48" s="1007"/>
      <c r="B48" s="1042"/>
      <c r="C48" s="1380"/>
      <c r="D48" s="1381"/>
      <c r="G48" s="1008"/>
    </row>
    <row r="49" spans="1:7" x14ac:dyDescent="0.25">
      <c r="A49" s="1009" t="s">
        <v>1482</v>
      </c>
      <c r="C49" s="1382"/>
      <c r="D49" s="1383"/>
      <c r="G49" s="1008"/>
    </row>
    <row r="50" spans="1:7" x14ac:dyDescent="0.25">
      <c r="A50" s="1043" t="s">
        <v>1483</v>
      </c>
      <c r="C50" s="1377">
        <f>'Uses of Funds'!E172</f>
        <v>0</v>
      </c>
      <c r="D50" s="1378"/>
      <c r="E50" s="997" t="s">
        <v>1458</v>
      </c>
      <c r="G50" s="1008"/>
    </row>
    <row r="51" spans="1:7" x14ac:dyDescent="0.25">
      <c r="A51" s="1044" t="s">
        <v>1484</v>
      </c>
      <c r="C51" s="1375">
        <f>'Uses of Funds'!E26</f>
        <v>0</v>
      </c>
      <c r="D51" s="1375"/>
      <c r="E51" s="997" t="s">
        <v>1458</v>
      </c>
    </row>
    <row r="52" spans="1:7" x14ac:dyDescent="0.25">
      <c r="A52" s="1045" t="s">
        <v>1485</v>
      </c>
      <c r="C52" s="1375">
        <f>'Uses of Funds'!E16</f>
        <v>0</v>
      </c>
      <c r="D52" s="1375"/>
      <c r="E52" s="997" t="s">
        <v>1458</v>
      </c>
    </row>
    <row r="53" spans="1:7" x14ac:dyDescent="0.25">
      <c r="A53" s="1044" t="s">
        <v>47</v>
      </c>
      <c r="C53" s="1375">
        <f>'Uses of Funds'!E56</f>
        <v>0</v>
      </c>
      <c r="D53" s="1375"/>
      <c r="E53" s="997" t="s">
        <v>1458</v>
      </c>
    </row>
    <row r="54" spans="1:7" x14ac:dyDescent="0.25">
      <c r="A54" s="1045" t="s">
        <v>1486</v>
      </c>
      <c r="B54" s="1010"/>
      <c r="C54" s="1376">
        <f>'Uses of Funds'!E170-C55</f>
        <v>0</v>
      </c>
      <c r="D54" s="1376"/>
      <c r="E54" s="997" t="s">
        <v>1458</v>
      </c>
    </row>
    <row r="55" spans="1:7" x14ac:dyDescent="0.25">
      <c r="A55" s="1044" t="s">
        <v>1487</v>
      </c>
      <c r="C55" s="1375">
        <f>SUM('Uses of Funds'!E162:E168)</f>
        <v>0</v>
      </c>
      <c r="D55" s="1375"/>
      <c r="E55" s="997" t="s">
        <v>1458</v>
      </c>
    </row>
    <row r="56" spans="1:7" ht="31.5" x14ac:dyDescent="0.25">
      <c r="A56" s="1044" t="s">
        <v>1488</v>
      </c>
      <c r="C56" s="1377">
        <f>C50-C51-C55-C60</f>
        <v>0</v>
      </c>
      <c r="D56" s="1378"/>
      <c r="E56" s="997" t="s">
        <v>1453</v>
      </c>
    </row>
    <row r="57" spans="1:7" x14ac:dyDescent="0.25">
      <c r="A57" s="1011"/>
      <c r="C57" s="1379"/>
      <c r="D57" s="1379"/>
    </row>
    <row r="58" spans="1:7" x14ac:dyDescent="0.25">
      <c r="A58" s="1030" t="s">
        <v>1489</v>
      </c>
      <c r="B58" s="1040"/>
      <c r="C58" s="1377">
        <f>'Uses of Funds'!E45</f>
        <v>0</v>
      </c>
      <c r="D58" s="1378"/>
      <c r="E58" s="997" t="s">
        <v>1458</v>
      </c>
    </row>
    <row r="59" spans="1:7" x14ac:dyDescent="0.25">
      <c r="A59" s="1041" t="s">
        <v>1490</v>
      </c>
      <c r="B59" s="1042"/>
      <c r="C59" s="1377">
        <f>SUM('Uses of Funds'!E82:E84)</f>
        <v>0</v>
      </c>
      <c r="D59" s="1378"/>
      <c r="E59" s="997" t="s">
        <v>1458</v>
      </c>
    </row>
    <row r="60" spans="1:7" x14ac:dyDescent="0.25">
      <c r="A60" s="1041" t="s">
        <v>1491</v>
      </c>
      <c r="B60" s="1042"/>
      <c r="C60" s="1377">
        <f>'Uses of Funds'!E89</f>
        <v>0</v>
      </c>
      <c r="D60" s="1378"/>
      <c r="E60" s="997" t="s">
        <v>1458</v>
      </c>
    </row>
    <row r="61" spans="1:7" x14ac:dyDescent="0.25">
      <c r="A61" s="1041" t="s">
        <v>1492</v>
      </c>
      <c r="B61" s="1042"/>
      <c r="C61" s="1377">
        <f>C60-C109</f>
        <v>0</v>
      </c>
      <c r="D61" s="1378"/>
      <c r="E61" s="997" t="s">
        <v>1453</v>
      </c>
    </row>
    <row r="62" spans="1:7" x14ac:dyDescent="0.25">
      <c r="A62" s="1041" t="s">
        <v>1561</v>
      </c>
      <c r="B62" s="1042"/>
      <c r="C62" s="1377">
        <f>C61-C111</f>
        <v>0</v>
      </c>
      <c r="D62" s="1378"/>
      <c r="E62" s="997" t="s">
        <v>1453</v>
      </c>
    </row>
    <row r="63" spans="1:7" x14ac:dyDescent="0.25">
      <c r="A63" s="1041" t="s">
        <v>1493</v>
      </c>
      <c r="B63" s="1042"/>
      <c r="C63" s="1384" t="e">
        <f>SUM(C58/C53)</f>
        <v>#DIV/0!</v>
      </c>
      <c r="D63" s="1384"/>
      <c r="E63" s="997" t="s">
        <v>1453</v>
      </c>
    </row>
    <row r="64" spans="1:7" x14ac:dyDescent="0.25">
      <c r="A64" s="1041" t="s">
        <v>1494</v>
      </c>
      <c r="B64" s="1042"/>
      <c r="C64" s="1384" t="e">
        <f>C59/C53</f>
        <v>#DIV/0!</v>
      </c>
      <c r="D64" s="1384"/>
      <c r="E64" s="997" t="s">
        <v>1453</v>
      </c>
    </row>
    <row r="65" spans="1:5" x14ac:dyDescent="0.25">
      <c r="A65" s="1035" t="s">
        <v>1495</v>
      </c>
      <c r="B65" s="1037"/>
      <c r="C65" s="1385" t="e">
        <f>C60/C56</f>
        <v>#DIV/0!</v>
      </c>
      <c r="D65" s="1386"/>
      <c r="E65" s="997" t="s">
        <v>1453</v>
      </c>
    </row>
    <row r="66" spans="1:5" x14ac:dyDescent="0.25">
      <c r="A66" s="1041" t="s">
        <v>1496</v>
      </c>
      <c r="B66" s="1042"/>
      <c r="C66" s="1387" t="e">
        <f>C61/C56</f>
        <v>#DIV/0!</v>
      </c>
      <c r="D66" s="1388"/>
      <c r="E66" s="997" t="s">
        <v>1453</v>
      </c>
    </row>
    <row r="67" spans="1:5" x14ac:dyDescent="0.25">
      <c r="A67" s="1041" t="s">
        <v>1562</v>
      </c>
      <c r="C67" s="1387" t="e">
        <f>C62/C56</f>
        <v>#DIV/0!</v>
      </c>
      <c r="D67" s="1388"/>
    </row>
    <row r="68" spans="1:5" x14ac:dyDescent="0.25">
      <c r="A68" s="1044" t="s">
        <v>1497</v>
      </c>
      <c r="C68" s="1389" t="e">
        <f>C50/C18</f>
        <v>#DIV/0!</v>
      </c>
      <c r="D68" s="1390"/>
      <c r="E68" s="997" t="s">
        <v>1453</v>
      </c>
    </row>
    <row r="69" spans="1:5" x14ac:dyDescent="0.25">
      <c r="A69" s="1046" t="s">
        <v>1498</v>
      </c>
      <c r="C69" s="1389" t="e">
        <f>SUM(C50/C82)</f>
        <v>#DIV/0!</v>
      </c>
      <c r="D69" s="1390"/>
      <c r="E69" s="997" t="s">
        <v>1453</v>
      </c>
    </row>
    <row r="70" spans="1:5" x14ac:dyDescent="0.25">
      <c r="A70" s="1047" t="s">
        <v>1499</v>
      </c>
      <c r="C70" s="1389" t="e">
        <f>C56/C82</f>
        <v>#DIV/0!</v>
      </c>
      <c r="D70" s="1390"/>
      <c r="E70" s="997" t="s">
        <v>1453</v>
      </c>
    </row>
    <row r="71" spans="1:5" x14ac:dyDescent="0.25">
      <c r="A71" s="1012"/>
      <c r="C71" s="1379"/>
      <c r="D71" s="1379"/>
    </row>
    <row r="72" spans="1:5" x14ac:dyDescent="0.25">
      <c r="A72" s="1001" t="s">
        <v>1501</v>
      </c>
      <c r="C72" s="1368"/>
      <c r="D72" s="1368"/>
    </row>
    <row r="73" spans="1:5" x14ac:dyDescent="0.25">
      <c r="A73" s="995" t="s">
        <v>1502</v>
      </c>
      <c r="C73" s="1391" t="s">
        <v>1503</v>
      </c>
      <c r="D73" s="1391"/>
      <c r="E73" s="997" t="s">
        <v>1468</v>
      </c>
    </row>
    <row r="74" spans="1:5" x14ac:dyDescent="0.25">
      <c r="A74" s="1026" t="s">
        <v>1504</v>
      </c>
      <c r="C74" s="1391"/>
      <c r="D74" s="1391"/>
      <c r="E74" s="997" t="s">
        <v>1468</v>
      </c>
    </row>
    <row r="75" spans="1:5" x14ac:dyDescent="0.25">
      <c r="A75" s="1026" t="s">
        <v>1505</v>
      </c>
      <c r="C75" s="1013" t="s">
        <v>1506</v>
      </c>
      <c r="D75" s="1014" t="s">
        <v>1507</v>
      </c>
      <c r="E75" s="997" t="s">
        <v>1459</v>
      </c>
    </row>
    <row r="76" spans="1:5" x14ac:dyDescent="0.25">
      <c r="A76" s="1015" t="s">
        <v>1508</v>
      </c>
      <c r="C76" s="1396"/>
      <c r="D76" s="1396"/>
      <c r="E76" s="997" t="s">
        <v>1459</v>
      </c>
    </row>
    <row r="77" spans="1:5" x14ac:dyDescent="0.25">
      <c r="A77" s="1016" t="s">
        <v>1509</v>
      </c>
      <c r="C77" s="1391"/>
      <c r="D77" s="1391"/>
      <c r="E77" s="997" t="s">
        <v>1459</v>
      </c>
    </row>
    <row r="78" spans="1:5" x14ac:dyDescent="0.25">
      <c r="A78" s="1015" t="s">
        <v>1510</v>
      </c>
      <c r="C78" s="1392"/>
      <c r="D78" s="1393"/>
      <c r="E78" s="997" t="s">
        <v>1459</v>
      </c>
    </row>
    <row r="79" spans="1:5" x14ac:dyDescent="0.25">
      <c r="A79" s="1017" t="s">
        <v>1511</v>
      </c>
      <c r="C79" s="1363">
        <f>Summary!D14</f>
        <v>0</v>
      </c>
      <c r="D79" s="1363"/>
      <c r="E79" s="997" t="s">
        <v>1444</v>
      </c>
    </row>
    <row r="80" spans="1:5" x14ac:dyDescent="0.25">
      <c r="A80" s="1017" t="s">
        <v>1512</v>
      </c>
      <c r="C80" s="1394">
        <f>Summary!D15</f>
        <v>0</v>
      </c>
      <c r="D80" s="1395"/>
      <c r="E80" s="997" t="s">
        <v>1444</v>
      </c>
    </row>
    <row r="81" spans="1:5" x14ac:dyDescent="0.25">
      <c r="A81" s="1017" t="s">
        <v>1513</v>
      </c>
      <c r="C81" s="1394">
        <f>Summary!D16</f>
        <v>0</v>
      </c>
      <c r="D81" s="1395"/>
      <c r="E81" s="997" t="s">
        <v>1444</v>
      </c>
    </row>
    <row r="82" spans="1:5" x14ac:dyDescent="0.25">
      <c r="A82" s="1018" t="s">
        <v>1514</v>
      </c>
      <c r="C82" s="1394">
        <f>SUM(C79:D80)</f>
        <v>0</v>
      </c>
      <c r="D82" s="1395"/>
      <c r="E82" s="997" t="s">
        <v>1453</v>
      </c>
    </row>
    <row r="83" spans="1:5" x14ac:dyDescent="0.25">
      <c r="A83" s="1018" t="s">
        <v>1515</v>
      </c>
      <c r="C83" s="1394">
        <f>SUM(C79:D81)</f>
        <v>0</v>
      </c>
      <c r="D83" s="1395"/>
      <c r="E83" s="997" t="s">
        <v>1453</v>
      </c>
    </row>
    <row r="84" spans="1:5" x14ac:dyDescent="0.25">
      <c r="A84" s="1015" t="s">
        <v>1516</v>
      </c>
      <c r="C84" s="1403" t="s">
        <v>1517</v>
      </c>
      <c r="D84" s="1404"/>
      <c r="E84" s="997" t="s">
        <v>1468</v>
      </c>
    </row>
    <row r="85" spans="1:5" x14ac:dyDescent="0.25">
      <c r="A85" s="1015" t="s">
        <v>1518</v>
      </c>
      <c r="C85" s="1397"/>
      <c r="D85" s="1398"/>
      <c r="E85" s="997" t="s">
        <v>1468</v>
      </c>
    </row>
    <row r="86" spans="1:5" x14ac:dyDescent="0.25">
      <c r="A86" s="1015" t="s">
        <v>1519</v>
      </c>
      <c r="C86" s="1397"/>
      <c r="D86" s="1398"/>
      <c r="E86" s="997" t="s">
        <v>1468</v>
      </c>
    </row>
    <row r="87" spans="1:5" x14ac:dyDescent="0.25">
      <c r="A87" s="1015" t="s">
        <v>1520</v>
      </c>
      <c r="C87" s="1397"/>
      <c r="D87" s="1398"/>
      <c r="E87" s="997" t="s">
        <v>1468</v>
      </c>
    </row>
    <row r="88" spans="1:5" x14ac:dyDescent="0.25">
      <c r="A88" s="1015" t="s">
        <v>1521</v>
      </c>
      <c r="C88" s="1397"/>
      <c r="D88" s="1398"/>
      <c r="E88" s="997" t="s">
        <v>1468</v>
      </c>
    </row>
    <row r="89" spans="1:5" x14ac:dyDescent="0.25">
      <c r="A89" s="1015" t="s">
        <v>1522</v>
      </c>
      <c r="C89" s="1397"/>
      <c r="D89" s="1398"/>
      <c r="E89" s="997" t="s">
        <v>1468</v>
      </c>
    </row>
    <row r="90" spans="1:5" x14ac:dyDescent="0.25">
      <c r="A90" s="1015" t="s">
        <v>1523</v>
      </c>
      <c r="C90" s="1397" t="s">
        <v>1524</v>
      </c>
      <c r="D90" s="1398"/>
      <c r="E90" s="997" t="s">
        <v>1446</v>
      </c>
    </row>
    <row r="91" spans="1:5" x14ac:dyDescent="0.25">
      <c r="A91" s="1016" t="s">
        <v>1563</v>
      </c>
      <c r="B91" s="1019"/>
      <c r="C91" s="1025" t="s">
        <v>1564</v>
      </c>
      <c r="D91" s="1025" t="s">
        <v>1500</v>
      </c>
      <c r="E91" s="997" t="s">
        <v>1459</v>
      </c>
    </row>
    <row r="92" spans="1:5" x14ac:dyDescent="0.25">
      <c r="A92" s="1020" t="s">
        <v>1525</v>
      </c>
      <c r="C92" s="1399"/>
      <c r="D92" s="1383"/>
    </row>
    <row r="93" spans="1:5" x14ac:dyDescent="0.25">
      <c r="A93" s="1026" t="s">
        <v>1442</v>
      </c>
      <c r="B93" s="1021"/>
      <c r="C93" s="1359"/>
      <c r="D93" s="1359"/>
      <c r="E93" s="997" t="s">
        <v>1459</v>
      </c>
    </row>
    <row r="94" spans="1:5" x14ac:dyDescent="0.25">
      <c r="A94" s="1026" t="s">
        <v>1526</v>
      </c>
      <c r="C94" s="1400" t="s">
        <v>1527</v>
      </c>
      <c r="D94" s="1359"/>
      <c r="E94" s="997" t="s">
        <v>1459</v>
      </c>
    </row>
    <row r="95" spans="1:5" x14ac:dyDescent="0.25">
      <c r="A95" s="1026" t="s">
        <v>1528</v>
      </c>
      <c r="C95" s="1401"/>
      <c r="D95" s="1402"/>
      <c r="E95" s="997" t="s">
        <v>1459</v>
      </c>
    </row>
    <row r="96" spans="1:5" x14ac:dyDescent="0.25">
      <c r="A96" s="1026" t="s">
        <v>1529</v>
      </c>
      <c r="C96" s="1401"/>
      <c r="D96" s="1402"/>
      <c r="E96" s="997" t="s">
        <v>1459</v>
      </c>
    </row>
    <row r="97" spans="1:5" x14ac:dyDescent="0.25">
      <c r="A97" s="1026" t="s">
        <v>1530</v>
      </c>
      <c r="C97" s="1359"/>
      <c r="D97" s="1359"/>
      <c r="E97" s="997" t="s">
        <v>1459</v>
      </c>
    </row>
    <row r="98" spans="1:5" x14ac:dyDescent="0.25">
      <c r="A98" s="1026" t="s">
        <v>1565</v>
      </c>
      <c r="B98" s="1021"/>
      <c r="C98" s="1359"/>
      <c r="D98" s="1359"/>
      <c r="E98" s="997" t="s">
        <v>1459</v>
      </c>
    </row>
    <row r="99" spans="1:5" x14ac:dyDescent="0.25">
      <c r="A99" s="1001" t="s">
        <v>1531</v>
      </c>
      <c r="C99" s="1368"/>
      <c r="D99" s="1368"/>
    </row>
    <row r="100" spans="1:5" x14ac:dyDescent="0.25">
      <c r="A100" s="1035" t="s">
        <v>1566</v>
      </c>
      <c r="B100" s="1037"/>
      <c r="C100" s="1365">
        <f>Sources!B8</f>
        <v>0</v>
      </c>
      <c r="D100" s="1365"/>
      <c r="E100" s="997" t="s">
        <v>1451</v>
      </c>
    </row>
    <row r="101" spans="1:5" x14ac:dyDescent="0.25">
      <c r="A101" s="1026" t="s">
        <v>1532</v>
      </c>
      <c r="C101" s="1048">
        <f>'LIHTC Calc (site Entry)'!J45</f>
        <v>0</v>
      </c>
      <c r="D101" s="1049">
        <f>Expenses!A89</f>
        <v>0</v>
      </c>
      <c r="E101" s="997" t="s">
        <v>1567</v>
      </c>
    </row>
    <row r="102" spans="1:5" x14ac:dyDescent="0.25">
      <c r="A102" s="1030" t="str">
        <f>Sources!A9</f>
        <v>Housing Preservation Funds</v>
      </c>
      <c r="C102" s="1365">
        <f>Sources!B9</f>
        <v>0</v>
      </c>
      <c r="D102" s="1365"/>
      <c r="E102" s="997" t="s">
        <v>1451</v>
      </c>
    </row>
    <row r="103" spans="1:5" x14ac:dyDescent="0.25">
      <c r="A103" s="1030" t="str">
        <f>Sources!A10</f>
        <v>Weatherization</v>
      </c>
      <c r="C103" s="1365">
        <f>Sources!B10</f>
        <v>0</v>
      </c>
      <c r="D103" s="1365"/>
      <c r="E103" s="997" t="s">
        <v>1451</v>
      </c>
    </row>
    <row r="104" spans="1:5" x14ac:dyDescent="0.25">
      <c r="A104" s="1030" t="str">
        <f>Sources!A11</f>
        <v xml:space="preserve">Other: </v>
      </c>
      <c r="C104" s="1365">
        <f>Sources!B11</f>
        <v>0</v>
      </c>
      <c r="D104" s="1365"/>
    </row>
    <row r="105" spans="1:5" x14ac:dyDescent="0.25">
      <c r="A105" s="1120" t="str">
        <f>Sources!A22</f>
        <v>Permanent Loan (write bank name)</v>
      </c>
      <c r="B105" s="1121"/>
      <c r="C105" s="1405">
        <f>Sources!B22</f>
        <v>0</v>
      </c>
      <c r="D105" s="1406"/>
      <c r="E105" s="997" t="s">
        <v>1451</v>
      </c>
    </row>
    <row r="106" spans="1:5" x14ac:dyDescent="0.25">
      <c r="A106" s="1050" t="str">
        <f>Sources!A23</f>
        <v xml:space="preserve">PHB Metro Loan </v>
      </c>
      <c r="B106" s="1050"/>
      <c r="C106" s="1405">
        <f>Sources!B23</f>
        <v>0</v>
      </c>
      <c r="D106" s="1406"/>
      <c r="E106" s="997" t="s">
        <v>1451</v>
      </c>
    </row>
    <row r="107" spans="1:5" x14ac:dyDescent="0.25">
      <c r="A107" s="1050" t="str">
        <f>Sources!A24</f>
        <v xml:space="preserve">PHB CES Loan (if applicable) </v>
      </c>
      <c r="B107" s="1050"/>
      <c r="C107" s="1405">
        <f>Sources!B24</f>
        <v>0</v>
      </c>
      <c r="D107" s="1406"/>
      <c r="E107" s="997" t="s">
        <v>1451</v>
      </c>
    </row>
    <row r="108" spans="1:5" x14ac:dyDescent="0.25">
      <c r="A108" s="1030" t="str">
        <f>Sources!A30</f>
        <v>Cash</v>
      </c>
      <c r="C108" s="1405">
        <f>Sources!B30</f>
        <v>0</v>
      </c>
      <c r="D108" s="1406"/>
      <c r="E108" s="997" t="s">
        <v>1451</v>
      </c>
    </row>
    <row r="109" spans="1:5" x14ac:dyDescent="0.25">
      <c r="A109" s="1030" t="str">
        <f>Sources!A31</f>
        <v>Deferred Development Fee</v>
      </c>
      <c r="C109" s="1405">
        <f>Sources!B31</f>
        <v>0</v>
      </c>
      <c r="D109" s="1406"/>
      <c r="E109" s="997" t="s">
        <v>1451</v>
      </c>
    </row>
    <row r="110" spans="1:5" x14ac:dyDescent="0.25">
      <c r="A110" s="1030" t="str">
        <f>Sources!A32</f>
        <v xml:space="preserve">Sponsors' Loan (if applicable) </v>
      </c>
      <c r="C110" s="1405">
        <f>Sources!B32</f>
        <v>0</v>
      </c>
      <c r="D110" s="1406"/>
      <c r="E110" s="997" t="s">
        <v>1451</v>
      </c>
    </row>
    <row r="111" spans="1:5" x14ac:dyDescent="0.25">
      <c r="A111" s="1030" t="str">
        <f>Sources!A33</f>
        <v xml:space="preserve">Contributed Developer Fees (if applicable) </v>
      </c>
      <c r="C111" s="1405">
        <f>Sources!B33</f>
        <v>0</v>
      </c>
      <c r="D111" s="1406"/>
      <c r="E111" s="997" t="s">
        <v>1451</v>
      </c>
    </row>
    <row r="112" spans="1:5" x14ac:dyDescent="0.25">
      <c r="A112" s="1030" t="str">
        <f>Sources!A39</f>
        <v>Historic Tax Credits</v>
      </c>
      <c r="C112" s="1405">
        <f>Sources!B39</f>
        <v>0</v>
      </c>
      <c r="D112" s="1406"/>
      <c r="E112" s="997" t="s">
        <v>1451</v>
      </c>
    </row>
    <row r="113" spans="1:9" x14ac:dyDescent="0.25">
      <c r="A113" s="1030" t="str">
        <f>Sources!A40</f>
        <v>Cash flow During Rehab</v>
      </c>
      <c r="C113" s="1405">
        <f>Sources!B40</f>
        <v>0</v>
      </c>
      <c r="D113" s="1406"/>
      <c r="E113" s="997" t="s">
        <v>1451</v>
      </c>
    </row>
    <row r="114" spans="1:9" x14ac:dyDescent="0.25">
      <c r="A114" s="1051" t="s">
        <v>1533</v>
      </c>
      <c r="C114" s="1407"/>
      <c r="D114" s="1407"/>
    </row>
    <row r="115" spans="1:9" x14ac:dyDescent="0.25">
      <c r="A115" s="1051"/>
      <c r="B115" s="1052"/>
      <c r="C115" s="1407">
        <f>C116-SUM(C100:D112)</f>
        <v>0</v>
      </c>
      <c r="D115" s="1407"/>
    </row>
    <row r="116" spans="1:9" x14ac:dyDescent="0.25">
      <c r="A116" s="995" t="s">
        <v>1534</v>
      </c>
      <c r="B116" s="1053"/>
      <c r="C116" s="1405">
        <f>Sources!B43</f>
        <v>0</v>
      </c>
      <c r="D116" s="1406"/>
      <c r="E116" s="997" t="s">
        <v>1451</v>
      </c>
    </row>
    <row r="117" spans="1:9" x14ac:dyDescent="0.25">
      <c r="A117" s="1001" t="s">
        <v>1535</v>
      </c>
      <c r="B117" s="1052"/>
      <c r="C117" s="1368"/>
      <c r="D117" s="1368"/>
    </row>
    <row r="118" spans="1:9" x14ac:dyDescent="0.25">
      <c r="A118" s="1030" t="s">
        <v>1536</v>
      </c>
      <c r="B118" s="1052"/>
      <c r="C118" s="1365">
        <f>SUM(Expenses!D59:D60,Expenses!D65,Expenses!D69:D70)</f>
        <v>0</v>
      </c>
      <c r="D118" s="1365"/>
      <c r="E118" s="997" t="s">
        <v>1537</v>
      </c>
    </row>
    <row r="119" spans="1:9" x14ac:dyDescent="0.25">
      <c r="A119" s="1030" t="s">
        <v>1538</v>
      </c>
      <c r="B119" s="1052"/>
      <c r="C119" s="1365" t="str">
        <f>Expenses!D57</f>
        <v>-</v>
      </c>
      <c r="D119" s="1365"/>
      <c r="E119" s="997" t="s">
        <v>1537</v>
      </c>
    </row>
    <row r="120" spans="1:9" x14ac:dyDescent="0.25">
      <c r="A120" s="1039" t="s">
        <v>1539</v>
      </c>
      <c r="B120" s="1054"/>
      <c r="C120" s="1410" t="str">
        <f>Expenses!D62</f>
        <v>-</v>
      </c>
      <c r="D120" s="1410"/>
      <c r="E120" s="997" t="s">
        <v>1537</v>
      </c>
    </row>
    <row r="121" spans="1:9" x14ac:dyDescent="0.25">
      <c r="A121" s="1031" t="s">
        <v>1540</v>
      </c>
      <c r="B121" s="1053"/>
      <c r="C121" s="1361">
        <f>Expenses!D83</f>
        <v>0</v>
      </c>
      <c r="D121" s="1361"/>
      <c r="E121" s="997" t="s">
        <v>1537</v>
      </c>
    </row>
    <row r="122" spans="1:9" x14ac:dyDescent="0.25">
      <c r="A122" s="1030" t="s">
        <v>1541</v>
      </c>
      <c r="B122" s="1053"/>
      <c r="C122" s="1371" t="e">
        <f>C118/C121</f>
        <v>#DIV/0!</v>
      </c>
      <c r="D122" s="1371"/>
      <c r="E122" s="997" t="s">
        <v>1453</v>
      </c>
    </row>
    <row r="123" spans="1:9" x14ac:dyDescent="0.25">
      <c r="A123" s="1035" t="s">
        <v>1542</v>
      </c>
      <c r="B123" s="1052"/>
      <c r="C123" s="1371">
        <f>Income!O79</f>
        <v>7.0000000000000007E-2</v>
      </c>
      <c r="D123" s="1371"/>
      <c r="E123" s="997" t="s">
        <v>1543</v>
      </c>
      <c r="I123" s="1024"/>
    </row>
    <row r="124" spans="1:9" x14ac:dyDescent="0.25">
      <c r="A124" s="1001" t="s">
        <v>1544</v>
      </c>
      <c r="B124" s="1052"/>
      <c r="C124" s="1368"/>
      <c r="D124" s="1368"/>
    </row>
    <row r="125" spans="1:9" x14ac:dyDescent="0.25">
      <c r="A125" s="1026" t="s">
        <v>1545</v>
      </c>
      <c r="B125" s="1052"/>
      <c r="C125" s="1408" t="s">
        <v>1546</v>
      </c>
      <c r="D125" s="1358"/>
    </row>
    <row r="126" spans="1:9" x14ac:dyDescent="0.25">
      <c r="A126" s="1026" t="s">
        <v>1547</v>
      </c>
      <c r="B126" s="1052"/>
      <c r="C126" s="1408" t="s">
        <v>1546</v>
      </c>
      <c r="D126" s="1358"/>
    </row>
    <row r="127" spans="1:9" x14ac:dyDescent="0.25">
      <c r="A127" s="1026" t="s">
        <v>1548</v>
      </c>
      <c r="B127" s="1052"/>
      <c r="C127" s="1363" t="e">
        <f>SUM(C126-C125)/30.5</f>
        <v>#VALUE!</v>
      </c>
      <c r="D127" s="1363"/>
      <c r="E127" s="997" t="s">
        <v>1453</v>
      </c>
    </row>
    <row r="128" spans="1:9" x14ac:dyDescent="0.25">
      <c r="A128" s="1001" t="s">
        <v>1549</v>
      </c>
      <c r="B128" s="1052"/>
      <c r="C128" s="1368"/>
      <c r="D128" s="1368"/>
    </row>
    <row r="129" spans="1:7" ht="16.5" thickBot="1" x14ac:dyDescent="0.3">
      <c r="A129" s="1030" t="s">
        <v>1568</v>
      </c>
      <c r="B129" s="1055"/>
      <c r="C129" s="1409" t="e">
        <f>(C116-C106-C107)/(C106+C107)</f>
        <v>#DIV/0!</v>
      </c>
      <c r="D129" s="1409"/>
      <c r="E129" s="997" t="s">
        <v>1453</v>
      </c>
    </row>
    <row r="133" spans="1:7" x14ac:dyDescent="0.25">
      <c r="A133" s="1023"/>
    </row>
    <row r="136" spans="1:7" x14ac:dyDescent="0.25">
      <c r="G136" s="1024" t="s">
        <v>1527</v>
      </c>
    </row>
  </sheetData>
  <sheetProtection algorithmName="SHA-512" hashValue="Zy9MjAE33neq9UPQggV3y6ZL18zTNqsCHkkzQ/L21oswl1W2Q8t+luEijBxxq0EiEukF9Unx0gUs5ALemuVGuw==" saltValue="eACsg+t+f5JlZukxzcwb0Q==" spinCount="100000" sheet="1" objects="1" scenarios="1"/>
  <protectedRanges>
    <protectedRange sqref="C2 C4:D6 C24:D26 C30:D31 C45:D47 A114:D115 C125:D126 C73:D74 C75 C76:D78 C84:D91 C93:D98 D32:D39 C101 C33:C39" name="Range1_1"/>
    <protectedRange sqref="C2:D2 C4:D6 C24:D26 C30:D31 C22:D23 C33:D39 C45:D47 C73:D78 C84:D91 C93:D98 C114:D115 C125:D126" name="Range2"/>
  </protectedRanges>
  <mergeCells count="115">
    <mergeCell ref="C124:D124"/>
    <mergeCell ref="C125:D125"/>
    <mergeCell ref="C126:D126"/>
    <mergeCell ref="C127:D127"/>
    <mergeCell ref="C128:D128"/>
    <mergeCell ref="C129:D129"/>
    <mergeCell ref="C118:D118"/>
    <mergeCell ref="C119:D119"/>
    <mergeCell ref="C120:D120"/>
    <mergeCell ref="C121:D121"/>
    <mergeCell ref="C122:D122"/>
    <mergeCell ref="C123:D123"/>
    <mergeCell ref="C112:D112"/>
    <mergeCell ref="C113:D113"/>
    <mergeCell ref="C114:D114"/>
    <mergeCell ref="C115:D115"/>
    <mergeCell ref="C116:D116"/>
    <mergeCell ref="C117:D117"/>
    <mergeCell ref="C107:D107"/>
    <mergeCell ref="C108:D108"/>
    <mergeCell ref="C109:D109"/>
    <mergeCell ref="C110:D110"/>
    <mergeCell ref="C111:D111"/>
    <mergeCell ref="C103:D103"/>
    <mergeCell ref="C104:D104"/>
    <mergeCell ref="C105:D105"/>
    <mergeCell ref="C106:D106"/>
    <mergeCell ref="C96:D96"/>
    <mergeCell ref="C97:D97"/>
    <mergeCell ref="C98:D98"/>
    <mergeCell ref="C99:D99"/>
    <mergeCell ref="C100:D100"/>
    <mergeCell ref="C102:D102"/>
    <mergeCell ref="C89:D89"/>
    <mergeCell ref="C90:D90"/>
    <mergeCell ref="C92:D92"/>
    <mergeCell ref="C93:D93"/>
    <mergeCell ref="C94:D94"/>
    <mergeCell ref="C95:D95"/>
    <mergeCell ref="C83:D83"/>
    <mergeCell ref="C84:D84"/>
    <mergeCell ref="C85:D85"/>
    <mergeCell ref="C86:D86"/>
    <mergeCell ref="C87:D87"/>
    <mergeCell ref="C88:D88"/>
    <mergeCell ref="C77:D77"/>
    <mergeCell ref="C78:D78"/>
    <mergeCell ref="C79:D79"/>
    <mergeCell ref="C80:D80"/>
    <mergeCell ref="C81:D81"/>
    <mergeCell ref="C82:D82"/>
    <mergeCell ref="C70:D70"/>
    <mergeCell ref="C71:D71"/>
    <mergeCell ref="C72:D72"/>
    <mergeCell ref="C73:D73"/>
    <mergeCell ref="C74:D74"/>
    <mergeCell ref="C76:D76"/>
    <mergeCell ref="C64:D64"/>
    <mergeCell ref="C65:D65"/>
    <mergeCell ref="C66:D66"/>
    <mergeCell ref="C67:D67"/>
    <mergeCell ref="C68:D68"/>
    <mergeCell ref="C69:D69"/>
    <mergeCell ref="C58:D58"/>
    <mergeCell ref="C59:D59"/>
    <mergeCell ref="C60:D60"/>
    <mergeCell ref="C61:D61"/>
    <mergeCell ref="C62:D62"/>
    <mergeCell ref="C63:D63"/>
    <mergeCell ref="C54:D54"/>
    <mergeCell ref="C55:D55"/>
    <mergeCell ref="C56:D56"/>
    <mergeCell ref="C57:D57"/>
    <mergeCell ref="C46:D46"/>
    <mergeCell ref="C47:D47"/>
    <mergeCell ref="C48:D48"/>
    <mergeCell ref="C49:D49"/>
    <mergeCell ref="C50:D50"/>
    <mergeCell ref="C51:D51"/>
    <mergeCell ref="C42:D42"/>
    <mergeCell ref="C43:D43"/>
    <mergeCell ref="C44:D44"/>
    <mergeCell ref="C45:D45"/>
    <mergeCell ref="C29:D29"/>
    <mergeCell ref="C30:D30"/>
    <mergeCell ref="C31:D31"/>
    <mergeCell ref="C52:D52"/>
    <mergeCell ref="C53:D53"/>
    <mergeCell ref="A33:A39"/>
    <mergeCell ref="C40:D40"/>
    <mergeCell ref="C41:D41"/>
    <mergeCell ref="C19:D19"/>
    <mergeCell ref="C20:D20"/>
    <mergeCell ref="C21:D21"/>
    <mergeCell ref="A22:A26"/>
    <mergeCell ref="C27:D27"/>
    <mergeCell ref="C28:D28"/>
    <mergeCell ref="C16:D16"/>
    <mergeCell ref="C17:D17"/>
    <mergeCell ref="C18:D18"/>
    <mergeCell ref="C7:D7"/>
    <mergeCell ref="C8:D8"/>
    <mergeCell ref="C9:D9"/>
    <mergeCell ref="C10:D10"/>
    <mergeCell ref="C11:D11"/>
    <mergeCell ref="C12:D12"/>
    <mergeCell ref="C1:D1"/>
    <mergeCell ref="C2:D2"/>
    <mergeCell ref="C3:D3"/>
    <mergeCell ref="C4:D4"/>
    <mergeCell ref="C5:D5"/>
    <mergeCell ref="C6:D6"/>
    <mergeCell ref="C13:D13"/>
    <mergeCell ref="C14:D14"/>
    <mergeCell ref="C15:D15"/>
  </mergeCells>
  <conditionalFormatting sqref="C63:D63">
    <cfRule type="cellIs" dxfId="57" priority="1" operator="lessThan">
      <formula>0.06</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theme="6"/>
    <pageSetUpPr fitToPage="1"/>
  </sheetPr>
  <dimension ref="A1:BG142"/>
  <sheetViews>
    <sheetView zoomScale="85" zoomScaleNormal="85" workbookViewId="0">
      <pane ySplit="14" topLeftCell="A15" activePane="bottomLeft" state="frozen"/>
      <selection activeCell="G12" sqref="G12:I12"/>
      <selection pane="bottomLeft" activeCell="G108" sqref="G108"/>
    </sheetView>
  </sheetViews>
  <sheetFormatPr defaultColWidth="10.28515625" defaultRowHeight="12.75" x14ac:dyDescent="0.2"/>
  <cols>
    <col min="1" max="1" width="7.5703125" style="73" customWidth="1"/>
    <col min="2" max="2" width="5" style="73" customWidth="1"/>
    <col min="3" max="3" width="8.5703125" style="73" bestFit="1" customWidth="1"/>
    <col min="4" max="4" width="5.7109375" style="73" customWidth="1"/>
    <col min="5" max="5" width="8.7109375" style="73" customWidth="1"/>
    <col min="6" max="6" width="7.28515625" style="73" customWidth="1"/>
    <col min="7" max="7" width="7.85546875" style="73" customWidth="1"/>
    <col min="8" max="8" width="10.7109375" style="73" customWidth="1"/>
    <col min="9" max="9" width="2.28515625" style="73" customWidth="1"/>
    <col min="10" max="10" width="7.28515625" style="73" customWidth="1"/>
    <col min="11" max="11" width="2.28515625" style="73" customWidth="1"/>
    <col min="12" max="12" width="9" style="73" customWidth="1"/>
    <col min="13" max="13" width="4.28515625" style="73" bestFit="1" customWidth="1"/>
    <col min="14" max="14" width="6.28515625" style="73" customWidth="1"/>
    <col min="15" max="15" width="7.28515625" style="73" customWidth="1"/>
    <col min="16" max="16" width="9.85546875" style="73" customWidth="1"/>
    <col min="17" max="17" width="10.140625" style="73" customWidth="1"/>
    <col min="18" max="19" width="11" style="73" customWidth="1"/>
    <col min="20" max="20" width="10.5703125" style="73" customWidth="1"/>
    <col min="21" max="21" width="11.28515625" style="73" hidden="1" customWidth="1"/>
    <col min="22" max="22" width="10.85546875" style="73" hidden="1" customWidth="1"/>
    <col min="23" max="23" width="10.5703125" style="73" hidden="1" customWidth="1"/>
    <col min="24" max="24" width="10.7109375" style="73" hidden="1" customWidth="1"/>
    <col min="25" max="25" width="10.5703125" style="73" customWidth="1"/>
    <col min="26" max="26" width="10.85546875" style="73" hidden="1" customWidth="1"/>
    <col min="27" max="28" width="11.140625" style="73" hidden="1" customWidth="1"/>
    <col min="29" max="29" width="11.28515625" style="73" hidden="1" customWidth="1"/>
    <col min="30" max="30" width="11.140625" style="73" customWidth="1"/>
    <col min="31" max="31" width="11.140625" style="73" hidden="1" customWidth="1"/>
    <col min="32" max="32" width="10.85546875" style="73" hidden="1" customWidth="1"/>
    <col min="33" max="34" width="11.28515625" style="73" hidden="1" customWidth="1"/>
    <col min="35" max="35" width="11.140625" style="73" customWidth="1"/>
    <col min="36" max="36" width="11.140625" style="73" hidden="1" customWidth="1"/>
    <col min="37" max="37" width="10.85546875" style="73" hidden="1" customWidth="1"/>
    <col min="38" max="38" width="11.140625" style="73" hidden="1" customWidth="1"/>
    <col min="39" max="39" width="11.28515625" style="73" hidden="1" customWidth="1"/>
    <col min="40" max="40" width="11.28515625" style="73" customWidth="1"/>
    <col min="41" max="41" width="11.28515625" style="73" hidden="1" customWidth="1"/>
    <col min="42" max="42" width="11.140625" style="73" hidden="1" customWidth="1"/>
    <col min="43" max="43" width="11.28515625" style="73" hidden="1" customWidth="1"/>
    <col min="44" max="44" width="11.140625" style="73" hidden="1" customWidth="1"/>
    <col min="45" max="45" width="11.140625" style="73" customWidth="1"/>
    <col min="46" max="46" width="10.28515625" style="73"/>
    <col min="47" max="48" width="10.28515625" style="629" hidden="1" customWidth="1"/>
    <col min="49" max="49" width="5.5703125" style="73" customWidth="1"/>
    <col min="50" max="16384" width="10.28515625" style="73"/>
  </cols>
  <sheetData>
    <row r="1" spans="1:59" ht="15.75" x14ac:dyDescent="0.25">
      <c r="A1" s="1326" t="s">
        <v>155</v>
      </c>
      <c r="B1" s="1326"/>
      <c r="C1" s="1326"/>
      <c r="D1" s="1326"/>
      <c r="E1" s="1326"/>
      <c r="F1" s="1326"/>
      <c r="G1" s="1326"/>
      <c r="H1" s="1326"/>
      <c r="I1" s="1326"/>
      <c r="J1" s="1326"/>
      <c r="K1" s="1326"/>
      <c r="L1" s="1326"/>
      <c r="M1" s="1326"/>
      <c r="N1" s="1326"/>
      <c r="O1" s="1326"/>
      <c r="P1" s="1326"/>
      <c r="Q1" s="1326"/>
      <c r="R1" s="1326"/>
      <c r="S1" s="1326"/>
      <c r="T1" s="1326"/>
      <c r="U1" s="1326"/>
      <c r="V1" s="1326"/>
      <c r="W1" s="1326"/>
      <c r="X1" s="1326"/>
      <c r="Y1" s="1326"/>
      <c r="Z1" s="1326"/>
      <c r="AA1" s="1326"/>
      <c r="AB1" s="1326"/>
      <c r="AC1" s="1326"/>
      <c r="AD1" s="1326"/>
      <c r="AE1" s="1326"/>
      <c r="AF1" s="1326"/>
      <c r="AG1" s="1326"/>
      <c r="AH1" s="1326"/>
      <c r="AI1" s="1326"/>
      <c r="AJ1" s="1326"/>
      <c r="AK1" s="1326"/>
      <c r="AL1" s="1326"/>
      <c r="AM1" s="1326"/>
      <c r="AN1" s="1326"/>
      <c r="AO1" s="1326"/>
      <c r="AP1" s="1326"/>
      <c r="AQ1" s="1326"/>
      <c r="AR1" s="1326"/>
      <c r="AS1" s="1326"/>
      <c r="AW1" s="723"/>
      <c r="AX1" s="800" t="s">
        <v>252</v>
      </c>
      <c r="AY1" s="801"/>
      <c r="AZ1" s="95" t="s">
        <v>245</v>
      </c>
      <c r="BA1" s="96" t="s">
        <v>246</v>
      </c>
      <c r="BB1" s="96" t="s">
        <v>247</v>
      </c>
      <c r="BC1" s="96" t="s">
        <v>248</v>
      </c>
      <c r="BD1" s="96" t="s">
        <v>249</v>
      </c>
      <c r="BE1" s="96" t="s">
        <v>250</v>
      </c>
      <c r="BF1" s="96" t="s">
        <v>251</v>
      </c>
    </row>
    <row r="2" spans="1:59" ht="15" x14ac:dyDescent="0.25">
      <c r="A2" s="1329" t="s">
        <v>1</v>
      </c>
      <c r="B2" s="1329"/>
      <c r="C2" s="1329"/>
      <c r="D2" s="1329"/>
      <c r="E2" s="1329"/>
      <c r="F2" s="1329"/>
      <c r="G2" s="1271">
        <f>Summary!B3</f>
        <v>0</v>
      </c>
      <c r="H2" s="1271"/>
      <c r="I2" s="1271"/>
      <c r="J2" s="1271"/>
      <c r="K2" s="1271"/>
      <c r="L2" s="1271"/>
      <c r="M2" s="1271"/>
      <c r="O2" s="1327" t="s">
        <v>137</v>
      </c>
      <c r="P2" s="1327"/>
      <c r="Q2" s="1284">
        <f>'Uses of Funds'!Q2</f>
        <v>0</v>
      </c>
      <c r="R2" s="1284"/>
      <c r="S2" s="1327" t="s">
        <v>939</v>
      </c>
      <c r="T2" s="1327"/>
      <c r="U2" s="1328"/>
      <c r="V2" s="1328"/>
      <c r="Y2" s="1330" t="str">
        <f>Summary!G5</f>
        <v>Initial Application</v>
      </c>
      <c r="Z2" s="1285"/>
      <c r="AA2" s="1285"/>
      <c r="AB2" s="1285"/>
      <c r="AC2" s="1285"/>
      <c r="AD2" s="1285"/>
      <c r="AE2" s="1285"/>
      <c r="AF2" s="1285"/>
      <c r="AG2" s="1285"/>
      <c r="AH2" s="1285"/>
      <c r="AI2" s="1285"/>
      <c r="AW2" s="723" t="s">
        <v>1272</v>
      </c>
      <c r="AX2" s="814" t="str">
        <f>B5</f>
        <v>A</v>
      </c>
      <c r="AY2" s="92" t="str">
        <f>F5</f>
        <v>DOUGLAS</v>
      </c>
      <c r="AZ2" s="93">
        <v>0.5</v>
      </c>
      <c r="BA2" s="94">
        <f>VLOOKUP($F$5,'LIHTCRents 20'!$A$19:$AE$54,26,FALSE)</f>
        <v>547</v>
      </c>
      <c r="BB2" s="94">
        <f>VLOOKUP($F$5,'LIHTCRents 20'!$A$19:$AE$54,27,FALSE)</f>
        <v>586</v>
      </c>
      <c r="BC2" s="94">
        <f>VLOOKUP($F$5,'LIHTCRents 20'!$A$19:$AE$54,28,FALSE)</f>
        <v>703</v>
      </c>
      <c r="BD2" s="94">
        <f>VLOOKUP($F$5,'LIHTCRents 20'!$A$19:$AE$54,29,FALSE)</f>
        <v>812</v>
      </c>
      <c r="BE2" s="94">
        <f>VLOOKUP($F$5,'LIHTCRents 20'!$A$19:$AE$54,30,FALSE)</f>
        <v>906</v>
      </c>
      <c r="BF2" s="94">
        <f>VLOOKUP($F$5,'LIHTCRents 20'!$A$19:$AE$54,31,FALSE)</f>
        <v>1000</v>
      </c>
    </row>
    <row r="3" spans="1:59" s="75" customFormat="1" ht="15" x14ac:dyDescent="0.25">
      <c r="A3" s="803"/>
      <c r="B3" s="803"/>
      <c r="C3" s="803"/>
      <c r="D3" s="803"/>
      <c r="E3" s="803"/>
      <c r="F3" s="803"/>
      <c r="G3" s="808"/>
      <c r="H3" s="808"/>
      <c r="I3" s="808"/>
      <c r="J3" s="808"/>
      <c r="K3" s="808"/>
      <c r="L3" s="808"/>
      <c r="M3" s="808"/>
      <c r="O3" s="802"/>
      <c r="P3" s="802"/>
      <c r="Q3" s="809"/>
      <c r="R3" s="809"/>
      <c r="S3" s="802"/>
      <c r="T3" s="802"/>
      <c r="U3" s="799"/>
      <c r="V3" s="799"/>
      <c r="Y3" s="810"/>
      <c r="Z3" s="811"/>
      <c r="AA3" s="811"/>
      <c r="AB3" s="811"/>
      <c r="AC3" s="811"/>
      <c r="AD3" s="811"/>
      <c r="AE3" s="811"/>
      <c r="AF3" s="811"/>
      <c r="AG3" s="811"/>
      <c r="AH3" s="811"/>
      <c r="AI3" s="811"/>
      <c r="AU3" s="723"/>
      <c r="AV3" s="723"/>
      <c r="AW3" s="723"/>
      <c r="AX3" s="815" t="s">
        <v>253</v>
      </c>
      <c r="AY3" s="99" t="str">
        <f>IF(($E$4="National Non-Metropolitan Income Limits"),#REF!,AY2)</f>
        <v>DOUGLAS</v>
      </c>
      <c r="AZ3" s="97">
        <v>1</v>
      </c>
      <c r="BA3" s="98">
        <f>2*BA2</f>
        <v>1094</v>
      </c>
      <c r="BB3" s="98">
        <f t="shared" ref="BB3:BF3" si="0">2*BB2</f>
        <v>1172</v>
      </c>
      <c r="BC3" s="98">
        <f t="shared" si="0"/>
        <v>1406</v>
      </c>
      <c r="BD3" s="98">
        <f t="shared" si="0"/>
        <v>1624</v>
      </c>
      <c r="BE3" s="98">
        <f t="shared" si="0"/>
        <v>1812</v>
      </c>
      <c r="BF3" s="98">
        <f t="shared" si="0"/>
        <v>2000</v>
      </c>
    </row>
    <row r="4" spans="1:59" s="75" customFormat="1" ht="15" x14ac:dyDescent="0.25">
      <c r="A4" s="803"/>
      <c r="B4" s="803"/>
      <c r="C4" s="803"/>
      <c r="D4" s="803"/>
      <c r="E4" s="1307" t="s">
        <v>1437</v>
      </c>
      <c r="F4" s="1308"/>
      <c r="G4" s="1308"/>
      <c r="H4" s="1308"/>
      <c r="I4" s="1308"/>
      <c r="J4" s="1308"/>
      <c r="K4" s="1309"/>
      <c r="O4" s="802"/>
      <c r="P4" s="802"/>
      <c r="Q4" s="809"/>
      <c r="R4" s="809"/>
      <c r="S4" s="802"/>
      <c r="T4" s="802"/>
      <c r="U4" s="799"/>
      <c r="V4" s="799"/>
      <c r="Y4" s="810"/>
      <c r="Z4" s="811"/>
      <c r="AA4" s="811"/>
      <c r="AB4" s="811"/>
      <c r="AC4" s="811"/>
      <c r="AD4" s="811"/>
      <c r="AE4" s="811"/>
      <c r="AF4" s="811"/>
      <c r="AG4" s="811"/>
      <c r="AH4" s="811"/>
      <c r="AI4" s="811"/>
      <c r="AU4" s="723"/>
      <c r="AV4" s="723"/>
      <c r="AW4" s="723" t="s">
        <v>1272</v>
      </c>
      <c r="AX4" s="814" t="str">
        <f>B6</f>
        <v>B</v>
      </c>
      <c r="AY4" s="92" t="str">
        <f>F6</f>
        <v>GRANT</v>
      </c>
      <c r="AZ4" s="93">
        <v>0.5</v>
      </c>
      <c r="BA4" s="94">
        <f>VLOOKUP($F$6,'LIHTCRents 20'!$A$19:$AE$54,26,FALSE)</f>
        <v>537</v>
      </c>
      <c r="BB4" s="94">
        <f>VLOOKUP($F$6,'LIHTCRents 20'!$A$19:$AE$54,27,FALSE)</f>
        <v>576</v>
      </c>
      <c r="BC4" s="94">
        <f>VLOOKUP($F$6,'LIHTCRents 20'!$A$19:$AE$54,28,FALSE)</f>
        <v>691</v>
      </c>
      <c r="BD4" s="94">
        <f>VLOOKUP($F$6,'LIHTCRents 20'!$A$19:$AE$54,29,FALSE)</f>
        <v>798</v>
      </c>
      <c r="BE4" s="94">
        <f>VLOOKUP($F$6,'LIHTCRents 20'!$A$19:$AE$54,30,FALSE)</f>
        <v>891</v>
      </c>
      <c r="BF4" s="94">
        <f>VLOOKUP($F$6,'LIHTCRents 20'!$A$19:$AE$54,31,FALSE)</f>
        <v>983</v>
      </c>
    </row>
    <row r="5" spans="1:59" s="75" customFormat="1" ht="15" customHeight="1" x14ac:dyDescent="0.25">
      <c r="A5" s="803" t="s">
        <v>1269</v>
      </c>
      <c r="B5" s="1301" t="s">
        <v>1273</v>
      </c>
      <c r="C5" s="1302"/>
      <c r="D5" s="1303" t="s">
        <v>156</v>
      </c>
      <c r="E5" s="1303"/>
      <c r="F5" s="1304" t="s">
        <v>215</v>
      </c>
      <c r="G5" s="1305"/>
      <c r="H5" s="1305"/>
      <c r="I5" s="1305"/>
      <c r="J5" s="1306"/>
      <c r="K5" s="1300" t="s">
        <v>400</v>
      </c>
      <c r="L5" s="1300"/>
      <c r="M5" s="1300"/>
      <c r="N5" s="1300"/>
      <c r="O5" s="72"/>
      <c r="P5" s="1337" t="s">
        <v>158</v>
      </c>
      <c r="Q5" s="1337"/>
      <c r="R5" s="1337"/>
      <c r="S5" s="81">
        <v>0.02</v>
      </c>
      <c r="T5" s="1413" t="s">
        <v>871</v>
      </c>
      <c r="U5" s="1413"/>
      <c r="V5" s="1413"/>
      <c r="W5" s="1413"/>
      <c r="X5" s="1413"/>
      <c r="Y5" s="1413"/>
      <c r="Z5" s="1413"/>
      <c r="AA5" s="1413"/>
      <c r="AB5" s="1413"/>
      <c r="AC5" s="1413"/>
      <c r="AD5" s="1413"/>
      <c r="AE5" s="1413"/>
      <c r="AF5" s="1413"/>
      <c r="AG5" s="1413"/>
      <c r="AH5" s="1413"/>
      <c r="AI5" s="1413"/>
      <c r="AJ5" s="1413"/>
      <c r="AK5" s="1413"/>
      <c r="AL5" s="1413"/>
      <c r="AM5" s="1413"/>
      <c r="AN5" s="1413"/>
      <c r="AO5" s="1413"/>
      <c r="AP5" s="1413"/>
      <c r="AQ5" s="1413"/>
      <c r="AR5" s="1413"/>
      <c r="AS5" s="1413"/>
      <c r="AT5" s="113"/>
      <c r="AU5" s="723"/>
      <c r="AV5" s="723"/>
      <c r="AW5" s="723"/>
      <c r="AX5" s="815" t="s">
        <v>253</v>
      </c>
      <c r="AY5" s="99" t="str">
        <f>IF(($E$4="National Non-Metropolitan Income Limits"),#REF!,AY4)</f>
        <v>GRANT</v>
      </c>
      <c r="AZ5" s="97">
        <v>1</v>
      </c>
      <c r="BA5" s="98">
        <f>2*BA4</f>
        <v>1074</v>
      </c>
      <c r="BB5" s="98">
        <f t="shared" ref="BB5:BF5" si="1">2*BB4</f>
        <v>1152</v>
      </c>
      <c r="BC5" s="98">
        <f t="shared" si="1"/>
        <v>1382</v>
      </c>
      <c r="BD5" s="98">
        <f t="shared" si="1"/>
        <v>1596</v>
      </c>
      <c r="BE5" s="98">
        <f t="shared" si="1"/>
        <v>1782</v>
      </c>
      <c r="BF5" s="98">
        <f t="shared" si="1"/>
        <v>1966</v>
      </c>
    </row>
    <row r="6" spans="1:59" s="75" customFormat="1" ht="15" x14ac:dyDescent="0.25">
      <c r="A6" s="803" t="s">
        <v>1269</v>
      </c>
      <c r="B6" s="1301" t="s">
        <v>1274</v>
      </c>
      <c r="C6" s="1302"/>
      <c r="D6" s="1303" t="s">
        <v>156</v>
      </c>
      <c r="E6" s="1303"/>
      <c r="F6" s="1304" t="s">
        <v>217</v>
      </c>
      <c r="G6" s="1305"/>
      <c r="H6" s="1305"/>
      <c r="I6" s="1305"/>
      <c r="J6" s="1306"/>
      <c r="K6" s="1300" t="s">
        <v>400</v>
      </c>
      <c r="L6" s="1300"/>
      <c r="M6" s="1300"/>
      <c r="N6" s="1300"/>
      <c r="O6" s="73"/>
      <c r="P6" s="73"/>
      <c r="S6" s="73"/>
      <c r="T6" s="1413"/>
      <c r="U6" s="1413"/>
      <c r="V6" s="1413"/>
      <c r="W6" s="1413"/>
      <c r="X6" s="1413"/>
      <c r="Y6" s="1413"/>
      <c r="Z6" s="1413"/>
      <c r="AA6" s="1413"/>
      <c r="AB6" s="1413"/>
      <c r="AC6" s="1413"/>
      <c r="AD6" s="1413"/>
      <c r="AE6" s="1413"/>
      <c r="AF6" s="1413"/>
      <c r="AG6" s="1413"/>
      <c r="AH6" s="1413"/>
      <c r="AI6" s="1413"/>
      <c r="AJ6" s="1413"/>
      <c r="AK6" s="1413"/>
      <c r="AL6" s="1413"/>
      <c r="AM6" s="1413"/>
      <c r="AN6" s="1413"/>
      <c r="AO6" s="1413"/>
      <c r="AP6" s="1413"/>
      <c r="AQ6" s="1413"/>
      <c r="AR6" s="1413"/>
      <c r="AS6" s="1413"/>
      <c r="AT6" s="113"/>
      <c r="AU6" s="723"/>
      <c r="AV6" s="723"/>
      <c r="AW6" s="723" t="s">
        <v>1272</v>
      </c>
      <c r="AX6" s="814" t="str">
        <f>B7</f>
        <v>C</v>
      </c>
      <c r="AY6" s="92" t="str">
        <f>F7</f>
        <v>DESCHUTES</v>
      </c>
      <c r="AZ6" s="93">
        <v>0.5</v>
      </c>
      <c r="BA6" s="94">
        <f>VLOOKUP($F$7,'LIHTCRents 20'!$A$19:$AE$54,26,FALSE)</f>
        <v>671</v>
      </c>
      <c r="BB6" s="94">
        <f>VLOOKUP($F$7,'LIHTCRents 20'!$A$19:$AE$54,27,FALSE)</f>
        <v>718</v>
      </c>
      <c r="BC6" s="94">
        <f>VLOOKUP($F$7,'LIHTCRents 20'!$A$19:$AE$54,28,FALSE)</f>
        <v>862</v>
      </c>
      <c r="BD6" s="94">
        <f>VLOOKUP($F$7,'LIHTCRents 20'!$A$19:$AE$54,29,FALSE)</f>
        <v>996</v>
      </c>
      <c r="BE6" s="94">
        <f>VLOOKUP($F$7,'LIHTCRents 20'!$A$19:$AE$54,30,FALSE)</f>
        <v>1111</v>
      </c>
      <c r="BF6" s="94">
        <f>VLOOKUP($F$7,'LIHTCRents 20'!$A$19:$AE$54,31,FALSE)</f>
        <v>1226</v>
      </c>
    </row>
    <row r="7" spans="1:59" s="75" customFormat="1" ht="15" x14ac:dyDescent="0.25">
      <c r="A7" s="803" t="s">
        <v>1269</v>
      </c>
      <c r="B7" s="1301" t="s">
        <v>1275</v>
      </c>
      <c r="C7" s="1302"/>
      <c r="D7" s="1303" t="s">
        <v>156</v>
      </c>
      <c r="E7" s="1303"/>
      <c r="F7" s="1304" t="s">
        <v>214</v>
      </c>
      <c r="G7" s="1305"/>
      <c r="H7" s="1305"/>
      <c r="I7" s="1305"/>
      <c r="J7" s="1306"/>
      <c r="K7" s="1300" t="s">
        <v>400</v>
      </c>
      <c r="L7" s="1300"/>
      <c r="M7" s="1300"/>
      <c r="N7" s="1300"/>
      <c r="O7" s="802"/>
      <c r="P7" s="802"/>
      <c r="Q7" s="809"/>
      <c r="R7" s="809"/>
      <c r="S7" s="802"/>
      <c r="T7" s="802"/>
      <c r="U7" s="799"/>
      <c r="V7" s="799"/>
      <c r="Y7" s="810"/>
      <c r="Z7" s="811"/>
      <c r="AA7" s="811"/>
      <c r="AB7" s="811"/>
      <c r="AC7" s="811"/>
      <c r="AD7" s="811"/>
      <c r="AE7" s="811"/>
      <c r="AF7" s="811"/>
      <c r="AG7" s="811"/>
      <c r="AH7" s="811"/>
      <c r="AI7" s="811"/>
      <c r="AU7" s="723"/>
      <c r="AV7" s="723"/>
      <c r="AW7" s="723"/>
      <c r="AX7" s="815" t="s">
        <v>253</v>
      </c>
      <c r="AY7" s="99" t="str">
        <f>IF(($E$4="National Non-Metropolitan Income Limits"),#REF!,AY6)</f>
        <v>DESCHUTES</v>
      </c>
      <c r="AZ7" s="97">
        <v>1</v>
      </c>
      <c r="BA7" s="98">
        <f>2*BA6</f>
        <v>1342</v>
      </c>
      <c r="BB7" s="98">
        <f t="shared" ref="BB7:BF7" si="2">2*BB6</f>
        <v>1436</v>
      </c>
      <c r="BC7" s="98">
        <f t="shared" si="2"/>
        <v>1724</v>
      </c>
      <c r="BD7" s="98">
        <f t="shared" si="2"/>
        <v>1992</v>
      </c>
      <c r="BE7" s="98">
        <f t="shared" si="2"/>
        <v>2222</v>
      </c>
      <c r="BF7" s="98">
        <f t="shared" si="2"/>
        <v>2452</v>
      </c>
    </row>
    <row r="8" spans="1:59" s="75" customFormat="1" ht="13.9" customHeight="1" x14ac:dyDescent="0.25">
      <c r="A8" s="803" t="s">
        <v>1269</v>
      </c>
      <c r="B8" s="1301" t="s">
        <v>1276</v>
      </c>
      <c r="C8" s="1302"/>
      <c r="D8" s="1303" t="s">
        <v>156</v>
      </c>
      <c r="E8" s="1303"/>
      <c r="F8" s="1304" t="s">
        <v>216</v>
      </c>
      <c r="G8" s="1305"/>
      <c r="H8" s="1305"/>
      <c r="I8" s="1305"/>
      <c r="J8" s="1306"/>
      <c r="K8" s="1300" t="s">
        <v>400</v>
      </c>
      <c r="L8" s="1300"/>
      <c r="M8" s="1300"/>
      <c r="N8" s="1300"/>
      <c r="O8" s="802"/>
      <c r="P8" s="1349" t="s">
        <v>1384</v>
      </c>
      <c r="Q8" s="1349"/>
      <c r="R8" s="1349"/>
      <c r="S8" s="1349"/>
      <c r="T8" s="1349"/>
      <c r="U8" s="1349"/>
      <c r="V8" s="1349"/>
      <c r="W8" s="1349"/>
      <c r="X8" s="1349"/>
      <c r="Y8" s="1349"/>
      <c r="Z8" s="1349"/>
      <c r="AA8" s="1349"/>
      <c r="AB8" s="1349"/>
      <c r="AC8" s="1349"/>
      <c r="AD8" s="1349"/>
      <c r="AE8" s="1349"/>
      <c r="AF8" s="1349"/>
      <c r="AG8" s="1349"/>
      <c r="AH8" s="1349"/>
      <c r="AI8" s="1349"/>
      <c r="AJ8" s="1349"/>
      <c r="AK8" s="1349"/>
      <c r="AL8" s="1349"/>
      <c r="AM8" s="1349"/>
      <c r="AN8" s="1349"/>
      <c r="AO8" s="1349"/>
      <c r="AP8" s="1349"/>
      <c r="AQ8" s="1349"/>
      <c r="AR8" s="1349"/>
      <c r="AS8" s="1349"/>
      <c r="AU8" s="723"/>
      <c r="AV8" s="723"/>
      <c r="AW8" s="723" t="s">
        <v>1272</v>
      </c>
      <c r="AX8" s="814" t="str">
        <f>B8</f>
        <v>D</v>
      </c>
      <c r="AY8" s="92" t="str">
        <f>F8</f>
        <v>GILLIAM</v>
      </c>
      <c r="AZ8" s="93">
        <v>0.5</v>
      </c>
      <c r="BA8" s="94">
        <f>VLOOKUP($F$8,'LIHTCRents 20'!$A$19:$AE$54,26,FALSE)</f>
        <v>537</v>
      </c>
      <c r="BB8" s="94">
        <f>VLOOKUP($F$8,'LIHTCRents 20'!$A$19:$AE$54,27,FALSE)</f>
        <v>576</v>
      </c>
      <c r="BC8" s="94">
        <f>VLOOKUP($F$8,'LIHTCRents 20'!$A$19:$AE$54,28,FALSE)</f>
        <v>691</v>
      </c>
      <c r="BD8" s="94">
        <f>VLOOKUP($F$8,'LIHTCRents 20'!$A$19:$AE$54,29,FALSE)</f>
        <v>798</v>
      </c>
      <c r="BE8" s="94">
        <f>VLOOKUP($F$8,'LIHTCRents 20'!$A$19:$AE$54,30,FALSE)</f>
        <v>891</v>
      </c>
      <c r="BF8" s="94">
        <f>VLOOKUP($F$8,'LIHTCRents 20'!$A$19:$AE$54,31,FALSE)</f>
        <v>983</v>
      </c>
    </row>
    <row r="9" spans="1:59" s="75" customFormat="1" ht="15" x14ac:dyDescent="0.25">
      <c r="A9" s="803" t="s">
        <v>1269</v>
      </c>
      <c r="B9" s="1301" t="s">
        <v>1277</v>
      </c>
      <c r="C9" s="1302"/>
      <c r="D9" s="1303" t="s">
        <v>156</v>
      </c>
      <c r="E9" s="1303"/>
      <c r="F9" s="1304" t="s">
        <v>218</v>
      </c>
      <c r="G9" s="1305"/>
      <c r="H9" s="1305"/>
      <c r="I9" s="1305"/>
      <c r="J9" s="1306"/>
      <c r="K9" s="1300" t="s">
        <v>400</v>
      </c>
      <c r="L9" s="1300"/>
      <c r="M9" s="1300"/>
      <c r="N9" s="1300"/>
      <c r="O9" s="802"/>
      <c r="P9" s="1349"/>
      <c r="Q9" s="1349"/>
      <c r="R9" s="1349"/>
      <c r="S9" s="1349"/>
      <c r="T9" s="1349"/>
      <c r="U9" s="1349"/>
      <c r="V9" s="1349"/>
      <c r="W9" s="1349"/>
      <c r="X9" s="1349"/>
      <c r="Y9" s="1349"/>
      <c r="Z9" s="1349"/>
      <c r="AA9" s="1349"/>
      <c r="AB9" s="1349"/>
      <c r="AC9" s="1349"/>
      <c r="AD9" s="1349"/>
      <c r="AE9" s="1349"/>
      <c r="AF9" s="1349"/>
      <c r="AG9" s="1349"/>
      <c r="AH9" s="1349"/>
      <c r="AI9" s="1349"/>
      <c r="AJ9" s="1349"/>
      <c r="AK9" s="1349"/>
      <c r="AL9" s="1349"/>
      <c r="AM9" s="1349"/>
      <c r="AN9" s="1349"/>
      <c r="AO9" s="1349"/>
      <c r="AP9" s="1349"/>
      <c r="AQ9" s="1349"/>
      <c r="AR9" s="1349"/>
      <c r="AS9" s="1349"/>
      <c r="AU9" s="723"/>
      <c r="AV9" s="723"/>
      <c r="AW9" s="723"/>
      <c r="AX9" s="815" t="s">
        <v>253</v>
      </c>
      <c r="AY9" s="99" t="str">
        <f>IF(($E$4="National Non-Metropolitan Income Limits"),#REF!,AY8)</f>
        <v>GILLIAM</v>
      </c>
      <c r="AZ9" s="97">
        <v>1</v>
      </c>
      <c r="BA9" s="98">
        <f>2*BA8</f>
        <v>1074</v>
      </c>
      <c r="BB9" s="98">
        <f t="shared" ref="BB9:BF9" si="3">2*BB8</f>
        <v>1152</v>
      </c>
      <c r="BC9" s="98">
        <f t="shared" si="3"/>
        <v>1382</v>
      </c>
      <c r="BD9" s="98">
        <f t="shared" si="3"/>
        <v>1596</v>
      </c>
      <c r="BE9" s="98">
        <f t="shared" si="3"/>
        <v>1782</v>
      </c>
      <c r="BF9" s="98">
        <f t="shared" si="3"/>
        <v>1966</v>
      </c>
    </row>
    <row r="10" spans="1:59" ht="15" x14ac:dyDescent="0.25">
      <c r="A10" s="803" t="s">
        <v>1269</v>
      </c>
      <c r="B10" s="1414" t="s">
        <v>1278</v>
      </c>
      <c r="C10" s="1415"/>
      <c r="D10" s="1303" t="s">
        <v>156</v>
      </c>
      <c r="E10" s="1303"/>
      <c r="F10" s="1416" t="s">
        <v>221</v>
      </c>
      <c r="G10" s="1417"/>
      <c r="H10" s="1417"/>
      <c r="I10" s="1417"/>
      <c r="J10" s="1418"/>
      <c r="K10" s="1300" t="s">
        <v>400</v>
      </c>
      <c r="L10" s="1300"/>
      <c r="M10" s="1300"/>
      <c r="N10" s="1300"/>
      <c r="O10" s="625"/>
      <c r="P10" s="1349"/>
      <c r="Q10" s="1349"/>
      <c r="R10" s="1349"/>
      <c r="S10" s="1349"/>
      <c r="T10" s="1349"/>
      <c r="U10" s="1349"/>
      <c r="V10" s="1349"/>
      <c r="W10" s="1349"/>
      <c r="X10" s="1349"/>
      <c r="Y10" s="1349"/>
      <c r="Z10" s="1349"/>
      <c r="AA10" s="1349"/>
      <c r="AB10" s="1349"/>
      <c r="AC10" s="1349"/>
      <c r="AD10" s="1349"/>
      <c r="AE10" s="1349"/>
      <c r="AF10" s="1349"/>
      <c r="AG10" s="1349"/>
      <c r="AH10" s="1349"/>
      <c r="AI10" s="1349"/>
      <c r="AJ10" s="1349"/>
      <c r="AK10" s="1349"/>
      <c r="AL10" s="1349"/>
      <c r="AM10" s="1349"/>
      <c r="AN10" s="1349"/>
      <c r="AO10" s="1349"/>
      <c r="AP10" s="1349"/>
      <c r="AQ10" s="1349"/>
      <c r="AR10" s="1349"/>
      <c r="AS10" s="1349"/>
      <c r="AW10" s="723" t="s">
        <v>1272</v>
      </c>
      <c r="AX10" s="814" t="str">
        <f>B9</f>
        <v>E</v>
      </c>
      <c r="AY10" s="92" t="str">
        <f>F9</f>
        <v>HARNEY</v>
      </c>
      <c r="AZ10" s="93">
        <v>0.5</v>
      </c>
      <c r="BA10" s="94">
        <f>VLOOKUP($F$9,'LIHTCRents 20'!$A$19:$AE$54,26,FALSE)</f>
        <v>537</v>
      </c>
      <c r="BB10" s="94">
        <f>VLOOKUP($F$9,'LIHTCRents 20'!$A$19:$AE$54,27,FALSE)</f>
        <v>576</v>
      </c>
      <c r="BC10" s="94">
        <f>VLOOKUP($F$9,'LIHTCRents 20'!$A$19:$AE$54,28,FALSE)</f>
        <v>691</v>
      </c>
      <c r="BD10" s="94">
        <f>VLOOKUP($F$9,'LIHTCRents 20'!$A$19:$AE$54,29,FALSE)</f>
        <v>798</v>
      </c>
      <c r="BE10" s="94">
        <f>VLOOKUP($F$9,'LIHTCRents 20'!$A$19:$AE$54,30,FALSE)</f>
        <v>891</v>
      </c>
      <c r="BF10" s="94">
        <f>VLOOKUP($F$9,'LIHTCRents 20'!$A$19:$AE$54,31,FALSE)</f>
        <v>983</v>
      </c>
    </row>
    <row r="11" spans="1:59" x14ac:dyDescent="0.2">
      <c r="A11" s="816"/>
      <c r="B11" s="816"/>
      <c r="C11" s="816"/>
      <c r="D11" s="816"/>
      <c r="E11" s="816"/>
      <c r="F11" s="817"/>
      <c r="G11" s="817"/>
      <c r="H11" s="817"/>
      <c r="I11" s="818"/>
      <c r="J11" s="818"/>
      <c r="K11" s="818"/>
      <c r="L11" s="818"/>
      <c r="P11" s="1349"/>
      <c r="Q11" s="1349"/>
      <c r="R11" s="1349"/>
      <c r="S11" s="1349"/>
      <c r="T11" s="1349"/>
      <c r="U11" s="1349"/>
      <c r="V11" s="1349"/>
      <c r="W11" s="1349"/>
      <c r="X11" s="1349"/>
      <c r="Y11" s="1349"/>
      <c r="Z11" s="1349"/>
      <c r="AA11" s="1349"/>
      <c r="AB11" s="1349"/>
      <c r="AC11" s="1349"/>
      <c r="AD11" s="1349"/>
      <c r="AE11" s="1349"/>
      <c r="AF11" s="1349"/>
      <c r="AG11" s="1349"/>
      <c r="AH11" s="1349"/>
      <c r="AI11" s="1349"/>
      <c r="AJ11" s="1349"/>
      <c r="AK11" s="1349"/>
      <c r="AL11" s="1349"/>
      <c r="AM11" s="1349"/>
      <c r="AN11" s="1349"/>
      <c r="AO11" s="1349"/>
      <c r="AP11" s="1349"/>
      <c r="AQ11" s="1349"/>
      <c r="AR11" s="1349"/>
      <c r="AS11" s="1349"/>
      <c r="AW11" s="723"/>
      <c r="AX11" s="815" t="s">
        <v>253</v>
      </c>
      <c r="AY11" s="99" t="str">
        <f>IF(($E$4="National Non-Metropolitan Income Limits"),#REF!,AY10)</f>
        <v>HARNEY</v>
      </c>
      <c r="AZ11" s="97">
        <v>1</v>
      </c>
      <c r="BA11" s="98">
        <f>2*BA10</f>
        <v>1074</v>
      </c>
      <c r="BB11" s="98">
        <f t="shared" ref="BB11:BF11" si="4">2*BB10</f>
        <v>1152</v>
      </c>
      <c r="BC11" s="98">
        <f t="shared" si="4"/>
        <v>1382</v>
      </c>
      <c r="BD11" s="98">
        <f t="shared" si="4"/>
        <v>1596</v>
      </c>
      <c r="BE11" s="98">
        <f t="shared" si="4"/>
        <v>1782</v>
      </c>
      <c r="BF11" s="98">
        <f t="shared" si="4"/>
        <v>1966</v>
      </c>
    </row>
    <row r="12" spans="1:59" x14ac:dyDescent="0.2">
      <c r="A12" s="816"/>
      <c r="B12" s="816"/>
      <c r="C12" s="816"/>
      <c r="D12" s="816"/>
      <c r="E12" s="816"/>
      <c r="F12" s="817"/>
      <c r="G12" s="817"/>
      <c r="H12" s="817"/>
      <c r="I12" s="817"/>
      <c r="J12" s="817"/>
      <c r="K12" s="817"/>
      <c r="L12" s="817"/>
      <c r="AW12" s="723" t="s">
        <v>1272</v>
      </c>
      <c r="AX12" s="814" t="str">
        <f>B10</f>
        <v>F</v>
      </c>
      <c r="AY12" s="92" t="str">
        <f>F10</f>
        <v>JEFFERSON</v>
      </c>
      <c r="AZ12" s="93">
        <v>0.5</v>
      </c>
      <c r="BA12" s="94">
        <f>VLOOKUP($F$10,'LIHTCRents 20'!$A$19:$AE$54,26,FALSE)</f>
        <v>537</v>
      </c>
      <c r="BB12" s="94">
        <f>VLOOKUP($F$10,'LIHTCRents 20'!$A$19:$AE$54,27,FALSE)</f>
        <v>576</v>
      </c>
      <c r="BC12" s="94">
        <f>VLOOKUP($F$10,'LIHTCRents 20'!$A$19:$AE$54,28,FALSE)</f>
        <v>691</v>
      </c>
      <c r="BD12" s="94">
        <f>VLOOKUP($F$10,'LIHTCRents 20'!$A$19:$AE$54,29,FALSE)</f>
        <v>798</v>
      </c>
      <c r="BE12" s="94">
        <f>VLOOKUP($F$10,'LIHTCRents 20'!$A$19:$AE$54,30,FALSE)</f>
        <v>891</v>
      </c>
      <c r="BF12" s="94">
        <f>VLOOKUP($F$10,'LIHTCRents 20'!$A$19:$AE$54,31,FALSE)</f>
        <v>983</v>
      </c>
    </row>
    <row r="13" spans="1:59" s="75" customFormat="1" x14ac:dyDescent="0.2">
      <c r="A13" s="1339" t="s">
        <v>971</v>
      </c>
      <c r="B13" s="1339"/>
      <c r="C13" s="1339"/>
      <c r="D13" s="1340"/>
      <c r="E13" s="1340"/>
      <c r="F13" s="628"/>
      <c r="G13" s="628"/>
      <c r="H13" s="628"/>
      <c r="I13" s="628"/>
      <c r="J13" s="628"/>
      <c r="L13" s="628"/>
      <c r="M13" s="628"/>
      <c r="N13" s="628"/>
      <c r="O13" s="83"/>
      <c r="P13" s="1348" t="s">
        <v>244</v>
      </c>
      <c r="Q13" s="1348"/>
      <c r="R13" s="1348"/>
      <c r="S13" s="1348"/>
      <c r="T13" s="1348"/>
      <c r="U13" s="1348"/>
      <c r="V13" s="1348"/>
      <c r="W13" s="1348"/>
      <c r="X13" s="1348"/>
      <c r="Y13" s="1348"/>
      <c r="Z13" s="1348"/>
      <c r="AA13" s="1348"/>
      <c r="AB13" s="1348"/>
      <c r="AC13" s="1348"/>
      <c r="AD13" s="1348"/>
      <c r="AE13" s="1348"/>
      <c r="AF13" s="1348"/>
      <c r="AG13" s="1348"/>
      <c r="AH13" s="1348"/>
      <c r="AI13" s="1348"/>
      <c r="AJ13" s="1348"/>
      <c r="AK13" s="1348"/>
      <c r="AL13" s="1348"/>
      <c r="AM13" s="1348"/>
      <c r="AN13" s="1348"/>
      <c r="AO13" s="1348"/>
      <c r="AP13" s="1348"/>
      <c r="AQ13" s="1348"/>
      <c r="AR13" s="1348"/>
      <c r="AS13" s="1348"/>
      <c r="AU13" s="723"/>
      <c r="AV13" s="723"/>
      <c r="AW13" s="723"/>
      <c r="AX13" s="815" t="s">
        <v>253</v>
      </c>
      <c r="AY13" s="819" t="str">
        <f>IF(($E$4="National Non-Metropolitan Income Limits"),#REF!,AY12)</f>
        <v>JEFFERSON</v>
      </c>
      <c r="AZ13" s="820">
        <v>1</v>
      </c>
      <c r="BA13" s="821">
        <f>2*BA12</f>
        <v>1074</v>
      </c>
      <c r="BB13" s="821">
        <f t="shared" ref="BB13:BF13" si="5">2*BB12</f>
        <v>1152</v>
      </c>
      <c r="BC13" s="821">
        <f t="shared" si="5"/>
        <v>1382</v>
      </c>
      <c r="BD13" s="821">
        <f t="shared" si="5"/>
        <v>1596</v>
      </c>
      <c r="BE13" s="821">
        <f t="shared" si="5"/>
        <v>1782</v>
      </c>
      <c r="BF13" s="821">
        <f t="shared" si="5"/>
        <v>1966</v>
      </c>
    </row>
    <row r="14" spans="1:59" ht="58.5" customHeight="1" x14ac:dyDescent="0.2">
      <c r="A14" s="583" t="s">
        <v>979</v>
      </c>
      <c r="B14" s="86" t="s">
        <v>159</v>
      </c>
      <c r="C14" s="715" t="s">
        <v>1057</v>
      </c>
      <c r="D14" s="86" t="s">
        <v>972</v>
      </c>
      <c r="E14" s="86" t="s">
        <v>160</v>
      </c>
      <c r="F14" s="84" t="s">
        <v>853</v>
      </c>
      <c r="G14" s="84" t="s">
        <v>161</v>
      </c>
      <c r="H14" s="84" t="s">
        <v>162</v>
      </c>
      <c r="I14" s="87"/>
      <c r="J14" s="84" t="s">
        <v>163</v>
      </c>
      <c r="K14" s="88"/>
      <c r="L14" s="84" t="s">
        <v>164</v>
      </c>
      <c r="M14" s="87"/>
      <c r="N14" s="84" t="s">
        <v>924</v>
      </c>
      <c r="P14" s="85">
        <v>1</v>
      </c>
      <c r="Q14" s="85">
        <v>2</v>
      </c>
      <c r="R14" s="85">
        <v>3</v>
      </c>
      <c r="S14" s="85">
        <v>4</v>
      </c>
      <c r="T14" s="85">
        <v>5</v>
      </c>
      <c r="U14" s="85">
        <v>6</v>
      </c>
      <c r="V14" s="85">
        <v>7</v>
      </c>
      <c r="W14" s="85">
        <v>8</v>
      </c>
      <c r="X14" s="85">
        <v>9</v>
      </c>
      <c r="Y14" s="85">
        <v>10</v>
      </c>
      <c r="Z14" s="85">
        <v>11</v>
      </c>
      <c r="AA14" s="85">
        <v>12</v>
      </c>
      <c r="AB14" s="85">
        <v>13</v>
      </c>
      <c r="AC14" s="85">
        <v>14</v>
      </c>
      <c r="AD14" s="85">
        <v>15</v>
      </c>
      <c r="AE14" s="85">
        <v>16</v>
      </c>
      <c r="AF14" s="85">
        <v>17</v>
      </c>
      <c r="AG14" s="85">
        <v>18</v>
      </c>
      <c r="AH14" s="85">
        <v>19</v>
      </c>
      <c r="AI14" s="85">
        <v>20</v>
      </c>
      <c r="AJ14" s="85">
        <v>21</v>
      </c>
      <c r="AK14" s="85">
        <v>22</v>
      </c>
      <c r="AL14" s="85">
        <v>23</v>
      </c>
      <c r="AM14" s="85">
        <v>24</v>
      </c>
      <c r="AN14" s="85">
        <v>25</v>
      </c>
      <c r="AO14" s="85">
        <v>26</v>
      </c>
      <c r="AP14" s="85">
        <v>27</v>
      </c>
      <c r="AQ14" s="85">
        <v>28</v>
      </c>
      <c r="AR14" s="85">
        <v>29</v>
      </c>
      <c r="AS14" s="85">
        <v>30</v>
      </c>
      <c r="AT14" s="346" t="s">
        <v>854</v>
      </c>
      <c r="AU14" s="113" t="s">
        <v>1058</v>
      </c>
      <c r="AV14" s="113" t="s">
        <v>1059</v>
      </c>
      <c r="AW14" s="822"/>
      <c r="AX14" s="823"/>
      <c r="AY14" s="824"/>
      <c r="AZ14" s="825"/>
      <c r="BA14" s="825"/>
      <c r="BB14" s="825"/>
      <c r="BC14" s="825"/>
      <c r="BD14" s="825"/>
      <c r="BE14" s="825"/>
      <c r="BF14" s="83"/>
      <c r="BG14" s="83"/>
    </row>
    <row r="15" spans="1:59" ht="3" customHeight="1" x14ac:dyDescent="0.2">
      <c r="A15" s="74"/>
      <c r="B15" s="74"/>
      <c r="C15" s="74"/>
      <c r="D15" s="74"/>
      <c r="E15" s="74"/>
      <c r="G15" s="76"/>
      <c r="H15" s="76"/>
      <c r="J15" s="76"/>
      <c r="K15" s="76"/>
      <c r="L15" s="76"/>
      <c r="N15" s="76"/>
      <c r="P15" s="76"/>
      <c r="Q15" s="76"/>
      <c r="R15" s="76"/>
      <c r="S15" s="76"/>
      <c r="AT15" s="346"/>
      <c r="AW15" s="83"/>
      <c r="AX15" s="83"/>
      <c r="AY15" s="83"/>
      <c r="AZ15" s="83"/>
      <c r="BA15" s="83"/>
      <c r="BB15" s="83"/>
      <c r="BC15" s="83"/>
      <c r="BD15" s="83"/>
      <c r="BE15" s="83"/>
      <c r="BF15" s="83"/>
      <c r="BG15" s="83"/>
    </row>
    <row r="16" spans="1:59" x14ac:dyDescent="0.2">
      <c r="A16" s="711"/>
      <c r="B16" s="711"/>
      <c r="C16" s="716"/>
      <c r="D16" s="712"/>
      <c r="E16" s="713"/>
      <c r="F16" s="714"/>
      <c r="G16" s="316" t="str">
        <f t="shared" ref="G16:G57" si="6">IF((B16=""),"-",IF((B16=0),(H16/BA16),IF((B16=1),(H16/BB16),IF((B16=2),(H16/BC16),IF((B16=3),(H16/BD16),IF((B16=4),(H16/BE16),IF((B16=5),(H16/BF16))))))))</f>
        <v>-</v>
      </c>
      <c r="H16" s="317"/>
      <c r="I16" s="108" t="s">
        <v>153</v>
      </c>
      <c r="J16" s="318"/>
      <c r="K16" s="108" t="s">
        <v>165</v>
      </c>
      <c r="L16" s="319">
        <f t="shared" ref="L16:L57" si="7">H16-J16</f>
        <v>0</v>
      </c>
      <c r="M16" s="325" t="s">
        <v>166</v>
      </c>
      <c r="N16" s="320"/>
      <c r="O16" s="109" t="s">
        <v>165</v>
      </c>
      <c r="P16" s="309">
        <f>L16*N16*12</f>
        <v>0</v>
      </c>
      <c r="Q16" s="309">
        <f t="shared" ref="Q16:AS16" si="8">(+P16*$S$5)+P16</f>
        <v>0</v>
      </c>
      <c r="R16" s="309">
        <f t="shared" si="8"/>
        <v>0</v>
      </c>
      <c r="S16" s="309">
        <f t="shared" si="8"/>
        <v>0</v>
      </c>
      <c r="T16" s="309">
        <f t="shared" si="8"/>
        <v>0</v>
      </c>
      <c r="U16" s="309">
        <f t="shared" si="8"/>
        <v>0</v>
      </c>
      <c r="V16" s="309">
        <f t="shared" si="8"/>
        <v>0</v>
      </c>
      <c r="W16" s="309">
        <f t="shared" si="8"/>
        <v>0</v>
      </c>
      <c r="X16" s="309">
        <f t="shared" si="8"/>
        <v>0</v>
      </c>
      <c r="Y16" s="309">
        <f t="shared" si="8"/>
        <v>0</v>
      </c>
      <c r="Z16" s="309">
        <f t="shared" si="8"/>
        <v>0</v>
      </c>
      <c r="AA16" s="309">
        <f t="shared" si="8"/>
        <v>0</v>
      </c>
      <c r="AB16" s="309">
        <f t="shared" si="8"/>
        <v>0</v>
      </c>
      <c r="AC16" s="309">
        <f t="shared" si="8"/>
        <v>0</v>
      </c>
      <c r="AD16" s="309">
        <f t="shared" si="8"/>
        <v>0</v>
      </c>
      <c r="AE16" s="309">
        <f t="shared" si="8"/>
        <v>0</v>
      </c>
      <c r="AF16" s="309">
        <f t="shared" si="8"/>
        <v>0</v>
      </c>
      <c r="AG16" s="309">
        <f t="shared" si="8"/>
        <v>0</v>
      </c>
      <c r="AH16" s="309">
        <f t="shared" si="8"/>
        <v>0</v>
      </c>
      <c r="AI16" s="309">
        <f t="shared" si="8"/>
        <v>0</v>
      </c>
      <c r="AJ16" s="309">
        <f t="shared" si="8"/>
        <v>0</v>
      </c>
      <c r="AK16" s="309">
        <f t="shared" si="8"/>
        <v>0</v>
      </c>
      <c r="AL16" s="309">
        <f t="shared" si="8"/>
        <v>0</v>
      </c>
      <c r="AM16" s="309">
        <f t="shared" si="8"/>
        <v>0</v>
      </c>
      <c r="AN16" s="309">
        <f t="shared" si="8"/>
        <v>0</v>
      </c>
      <c r="AO16" s="309">
        <f t="shared" si="8"/>
        <v>0</v>
      </c>
      <c r="AP16" s="309">
        <f t="shared" si="8"/>
        <v>0</v>
      </c>
      <c r="AQ16" s="309">
        <f t="shared" si="8"/>
        <v>0</v>
      </c>
      <c r="AR16" s="309">
        <f t="shared" si="8"/>
        <v>0</v>
      </c>
      <c r="AS16" s="309">
        <f t="shared" si="8"/>
        <v>0</v>
      </c>
      <c r="AT16" s="346">
        <f t="shared" ref="AT16:AT57" si="9">F16*N16</f>
        <v>0</v>
      </c>
      <c r="AU16" s="629">
        <f>IF(C16="Affordable",F16*N16,0)</f>
        <v>0</v>
      </c>
      <c r="AV16" s="629">
        <f>IF(C16="Market",F16*N16,0)</f>
        <v>0</v>
      </c>
      <c r="AW16" s="83"/>
      <c r="AX16" s="83"/>
      <c r="AY16" s="83"/>
      <c r="AZ16" s="83"/>
      <c r="BA16" s="827" t="str">
        <f t="shared" ref="BA16:BF25" si="10">IF(($A16=$B$5),BA$3,IF(($A16=$B$6),BA$5,IF(($A16=$B$7),BA$7,IF(($A16=$B$8),BA$9,IF(($A16=$B$9),BA$11,IF(($A16=$B$10),BA$13,""))))))</f>
        <v/>
      </c>
      <c r="BB16" s="827" t="str">
        <f t="shared" si="10"/>
        <v/>
      </c>
      <c r="BC16" s="827" t="str">
        <f t="shared" si="10"/>
        <v/>
      </c>
      <c r="BD16" s="827" t="str">
        <f t="shared" si="10"/>
        <v/>
      </c>
      <c r="BE16" s="827" t="str">
        <f t="shared" si="10"/>
        <v/>
      </c>
      <c r="BF16" s="827" t="str">
        <f t="shared" si="10"/>
        <v/>
      </c>
      <c r="BG16" s="83"/>
    </row>
    <row r="17" spans="1:58" x14ac:dyDescent="0.2">
      <c r="A17" s="711"/>
      <c r="B17" s="711"/>
      <c r="C17" s="716"/>
      <c r="D17" s="712"/>
      <c r="E17" s="713"/>
      <c r="F17" s="714"/>
      <c r="G17" s="316" t="str">
        <f t="shared" si="6"/>
        <v>-</v>
      </c>
      <c r="H17" s="317"/>
      <c r="I17" s="108" t="s">
        <v>153</v>
      </c>
      <c r="J17" s="318"/>
      <c r="K17" s="108" t="s">
        <v>165</v>
      </c>
      <c r="L17" s="319">
        <f t="shared" si="7"/>
        <v>0</v>
      </c>
      <c r="M17" s="325" t="s">
        <v>166</v>
      </c>
      <c r="N17" s="320"/>
      <c r="O17" s="109" t="s">
        <v>165</v>
      </c>
      <c r="P17" s="309">
        <f t="shared" ref="P17:P29" si="11">L17*N17*12</f>
        <v>0</v>
      </c>
      <c r="Q17" s="309">
        <f t="shared" ref="Q17:AS17" si="12">(+P17*$S$5)+P17</f>
        <v>0</v>
      </c>
      <c r="R17" s="309">
        <f t="shared" si="12"/>
        <v>0</v>
      </c>
      <c r="S17" s="309">
        <f t="shared" si="12"/>
        <v>0</v>
      </c>
      <c r="T17" s="309">
        <f t="shared" si="12"/>
        <v>0</v>
      </c>
      <c r="U17" s="309">
        <f t="shared" si="12"/>
        <v>0</v>
      </c>
      <c r="V17" s="309">
        <f t="shared" si="12"/>
        <v>0</v>
      </c>
      <c r="W17" s="309">
        <f t="shared" si="12"/>
        <v>0</v>
      </c>
      <c r="X17" s="309">
        <f t="shared" si="12"/>
        <v>0</v>
      </c>
      <c r="Y17" s="309">
        <f t="shared" si="12"/>
        <v>0</v>
      </c>
      <c r="Z17" s="309">
        <f t="shared" si="12"/>
        <v>0</v>
      </c>
      <c r="AA17" s="309">
        <f t="shared" si="12"/>
        <v>0</v>
      </c>
      <c r="AB17" s="309">
        <f t="shared" si="12"/>
        <v>0</v>
      </c>
      <c r="AC17" s="309">
        <f t="shared" si="12"/>
        <v>0</v>
      </c>
      <c r="AD17" s="309">
        <f t="shared" si="12"/>
        <v>0</v>
      </c>
      <c r="AE17" s="309">
        <f t="shared" si="12"/>
        <v>0</v>
      </c>
      <c r="AF17" s="309">
        <f t="shared" si="12"/>
        <v>0</v>
      </c>
      <c r="AG17" s="309">
        <f t="shared" si="12"/>
        <v>0</v>
      </c>
      <c r="AH17" s="309">
        <f t="shared" si="12"/>
        <v>0</v>
      </c>
      <c r="AI17" s="309">
        <f t="shared" si="12"/>
        <v>0</v>
      </c>
      <c r="AJ17" s="309">
        <f t="shared" si="12"/>
        <v>0</v>
      </c>
      <c r="AK17" s="309">
        <f t="shared" si="12"/>
        <v>0</v>
      </c>
      <c r="AL17" s="309">
        <f t="shared" si="12"/>
        <v>0</v>
      </c>
      <c r="AM17" s="309">
        <f t="shared" si="12"/>
        <v>0</v>
      </c>
      <c r="AN17" s="309">
        <f t="shared" si="12"/>
        <v>0</v>
      </c>
      <c r="AO17" s="309">
        <f t="shared" si="12"/>
        <v>0</v>
      </c>
      <c r="AP17" s="309">
        <f t="shared" si="12"/>
        <v>0</v>
      </c>
      <c r="AQ17" s="309">
        <f t="shared" si="12"/>
        <v>0</v>
      </c>
      <c r="AR17" s="309">
        <f t="shared" si="12"/>
        <v>0</v>
      </c>
      <c r="AS17" s="309">
        <f t="shared" si="12"/>
        <v>0</v>
      </c>
      <c r="AT17" s="346">
        <f t="shared" si="9"/>
        <v>0</v>
      </c>
      <c r="AU17" s="629">
        <f t="shared" ref="AU17:AU57" si="13">IF(C17="Affordable",F17*N17,0)</f>
        <v>0</v>
      </c>
      <c r="AV17" s="629">
        <f t="shared" ref="AV17:AV57" si="14">IF(C17="Market",F17*N17,0)</f>
        <v>0</v>
      </c>
      <c r="BA17" s="827" t="str">
        <f t="shared" si="10"/>
        <v/>
      </c>
      <c r="BB17" s="827" t="str">
        <f t="shared" si="10"/>
        <v/>
      </c>
      <c r="BC17" s="827" t="str">
        <f t="shared" si="10"/>
        <v/>
      </c>
      <c r="BD17" s="827" t="str">
        <f t="shared" si="10"/>
        <v/>
      </c>
      <c r="BE17" s="827" t="str">
        <f t="shared" si="10"/>
        <v/>
      </c>
      <c r="BF17" s="827" t="str">
        <f t="shared" si="10"/>
        <v/>
      </c>
    </row>
    <row r="18" spans="1:58" ht="15" x14ac:dyDescent="0.25">
      <c r="A18" s="711"/>
      <c r="B18" s="711"/>
      <c r="C18" s="716"/>
      <c r="D18" s="712"/>
      <c r="E18" s="713"/>
      <c r="F18" s="714"/>
      <c r="G18" s="316" t="str">
        <f t="shared" si="6"/>
        <v>-</v>
      </c>
      <c r="H18" s="317"/>
      <c r="I18" s="108" t="s">
        <v>153</v>
      </c>
      <c r="J18" s="318"/>
      <c r="K18" s="108" t="s">
        <v>165</v>
      </c>
      <c r="L18" s="319">
        <f t="shared" si="7"/>
        <v>0</v>
      </c>
      <c r="M18" s="325" t="s">
        <v>166</v>
      </c>
      <c r="N18" s="320"/>
      <c r="O18" s="109" t="s">
        <v>165</v>
      </c>
      <c r="P18" s="309">
        <f t="shared" si="11"/>
        <v>0</v>
      </c>
      <c r="Q18" s="309">
        <f t="shared" ref="Q18:AS18" si="15">(+P18*$S$5)+P18</f>
        <v>0</v>
      </c>
      <c r="R18" s="309">
        <f t="shared" si="15"/>
        <v>0</v>
      </c>
      <c r="S18" s="309">
        <f t="shared" si="15"/>
        <v>0</v>
      </c>
      <c r="T18" s="309">
        <f t="shared" si="15"/>
        <v>0</v>
      </c>
      <c r="U18" s="309">
        <f t="shared" si="15"/>
        <v>0</v>
      </c>
      <c r="V18" s="309">
        <f t="shared" si="15"/>
        <v>0</v>
      </c>
      <c r="W18" s="309">
        <f t="shared" si="15"/>
        <v>0</v>
      </c>
      <c r="X18" s="309">
        <f t="shared" si="15"/>
        <v>0</v>
      </c>
      <c r="Y18" s="309">
        <f t="shared" si="15"/>
        <v>0</v>
      </c>
      <c r="Z18" s="309">
        <f t="shared" si="15"/>
        <v>0</v>
      </c>
      <c r="AA18" s="309">
        <f t="shared" si="15"/>
        <v>0</v>
      </c>
      <c r="AB18" s="309">
        <f t="shared" si="15"/>
        <v>0</v>
      </c>
      <c r="AC18" s="309">
        <f t="shared" si="15"/>
        <v>0</v>
      </c>
      <c r="AD18" s="309">
        <f t="shared" si="15"/>
        <v>0</v>
      </c>
      <c r="AE18" s="309">
        <f t="shared" si="15"/>
        <v>0</v>
      </c>
      <c r="AF18" s="309">
        <f t="shared" si="15"/>
        <v>0</v>
      </c>
      <c r="AG18" s="309">
        <f t="shared" si="15"/>
        <v>0</v>
      </c>
      <c r="AH18" s="309">
        <f t="shared" si="15"/>
        <v>0</v>
      </c>
      <c r="AI18" s="309">
        <f t="shared" si="15"/>
        <v>0</v>
      </c>
      <c r="AJ18" s="309">
        <f t="shared" si="15"/>
        <v>0</v>
      </c>
      <c r="AK18" s="309">
        <f t="shared" si="15"/>
        <v>0</v>
      </c>
      <c r="AL18" s="309">
        <f t="shared" si="15"/>
        <v>0</v>
      </c>
      <c r="AM18" s="309">
        <f t="shared" si="15"/>
        <v>0</v>
      </c>
      <c r="AN18" s="309">
        <f t="shared" si="15"/>
        <v>0</v>
      </c>
      <c r="AO18" s="309">
        <f t="shared" si="15"/>
        <v>0</v>
      </c>
      <c r="AP18" s="309">
        <f t="shared" si="15"/>
        <v>0</v>
      </c>
      <c r="AQ18" s="309">
        <f t="shared" si="15"/>
        <v>0</v>
      </c>
      <c r="AR18" s="309">
        <f t="shared" si="15"/>
        <v>0</v>
      </c>
      <c r="AS18" s="309">
        <f t="shared" si="15"/>
        <v>0</v>
      </c>
      <c r="AT18" s="346">
        <f t="shared" si="9"/>
        <v>0</v>
      </c>
      <c r="AU18" s="629">
        <f t="shared" si="13"/>
        <v>0</v>
      </c>
      <c r="AV18" s="629">
        <f t="shared" si="14"/>
        <v>0</v>
      </c>
      <c r="AW18" s="615" t="s">
        <v>25</v>
      </c>
      <c r="AX18" s="615"/>
      <c r="AY18" s="615"/>
      <c r="AZ18" s="615"/>
      <c r="BA18" s="827" t="str">
        <f t="shared" si="10"/>
        <v/>
      </c>
      <c r="BB18" s="827" t="str">
        <f t="shared" si="10"/>
        <v/>
      </c>
      <c r="BC18" s="827" t="str">
        <f t="shared" si="10"/>
        <v/>
      </c>
      <c r="BD18" s="827" t="str">
        <f t="shared" si="10"/>
        <v/>
      </c>
      <c r="BE18" s="827" t="str">
        <f t="shared" si="10"/>
        <v/>
      </c>
      <c r="BF18" s="827" t="str">
        <f t="shared" si="10"/>
        <v/>
      </c>
    </row>
    <row r="19" spans="1:58" x14ac:dyDescent="0.2">
      <c r="A19" s="711"/>
      <c r="B19" s="711"/>
      <c r="C19" s="716"/>
      <c r="D19" s="712"/>
      <c r="E19" s="713"/>
      <c r="F19" s="714"/>
      <c r="G19" s="316" t="str">
        <f t="shared" si="6"/>
        <v>-</v>
      </c>
      <c r="H19" s="317"/>
      <c r="I19" s="108" t="s">
        <v>153</v>
      </c>
      <c r="J19" s="318"/>
      <c r="K19" s="108" t="s">
        <v>165</v>
      </c>
      <c r="L19" s="319">
        <f t="shared" si="7"/>
        <v>0</v>
      </c>
      <c r="M19" s="325" t="s">
        <v>166</v>
      </c>
      <c r="N19" s="320"/>
      <c r="O19" s="109" t="s">
        <v>165</v>
      </c>
      <c r="P19" s="309">
        <f t="shared" si="11"/>
        <v>0</v>
      </c>
      <c r="Q19" s="309">
        <f t="shared" ref="Q19:AS19" si="16">(+P19*$S$5)+P19</f>
        <v>0</v>
      </c>
      <c r="R19" s="309">
        <f t="shared" si="16"/>
        <v>0</v>
      </c>
      <c r="S19" s="309">
        <f t="shared" si="16"/>
        <v>0</v>
      </c>
      <c r="T19" s="309">
        <f t="shared" si="16"/>
        <v>0</v>
      </c>
      <c r="U19" s="309">
        <f t="shared" si="16"/>
        <v>0</v>
      </c>
      <c r="V19" s="309">
        <f t="shared" si="16"/>
        <v>0</v>
      </c>
      <c r="W19" s="309">
        <f t="shared" si="16"/>
        <v>0</v>
      </c>
      <c r="X19" s="309">
        <f t="shared" si="16"/>
        <v>0</v>
      </c>
      <c r="Y19" s="309">
        <f t="shared" si="16"/>
        <v>0</v>
      </c>
      <c r="Z19" s="309">
        <f t="shared" si="16"/>
        <v>0</v>
      </c>
      <c r="AA19" s="309">
        <f t="shared" si="16"/>
        <v>0</v>
      </c>
      <c r="AB19" s="309">
        <f t="shared" si="16"/>
        <v>0</v>
      </c>
      <c r="AC19" s="309">
        <f t="shared" si="16"/>
        <v>0</v>
      </c>
      <c r="AD19" s="309">
        <f t="shared" si="16"/>
        <v>0</v>
      </c>
      <c r="AE19" s="309">
        <f t="shared" si="16"/>
        <v>0</v>
      </c>
      <c r="AF19" s="309">
        <f t="shared" si="16"/>
        <v>0</v>
      </c>
      <c r="AG19" s="309">
        <f t="shared" si="16"/>
        <v>0</v>
      </c>
      <c r="AH19" s="309">
        <f t="shared" si="16"/>
        <v>0</v>
      </c>
      <c r="AI19" s="309">
        <f t="shared" si="16"/>
        <v>0</v>
      </c>
      <c r="AJ19" s="309">
        <f t="shared" si="16"/>
        <v>0</v>
      </c>
      <c r="AK19" s="309">
        <f t="shared" si="16"/>
        <v>0</v>
      </c>
      <c r="AL19" s="309">
        <f t="shared" si="16"/>
        <v>0</v>
      </c>
      <c r="AM19" s="309">
        <f t="shared" si="16"/>
        <v>0</v>
      </c>
      <c r="AN19" s="309">
        <f t="shared" si="16"/>
        <v>0</v>
      </c>
      <c r="AO19" s="309">
        <f t="shared" si="16"/>
        <v>0</v>
      </c>
      <c r="AP19" s="309">
        <f t="shared" si="16"/>
        <v>0</v>
      </c>
      <c r="AQ19" s="309">
        <f t="shared" si="16"/>
        <v>0</v>
      </c>
      <c r="AR19" s="309">
        <f t="shared" si="16"/>
        <v>0</v>
      </c>
      <c r="AS19" s="309">
        <f t="shared" si="16"/>
        <v>0</v>
      </c>
      <c r="AT19" s="346">
        <f t="shared" si="9"/>
        <v>0</v>
      </c>
      <c r="AU19" s="629">
        <f t="shared" si="13"/>
        <v>0</v>
      </c>
      <c r="AV19" s="629">
        <f t="shared" si="14"/>
        <v>0</v>
      </c>
      <c r="AW19" s="2" t="s">
        <v>29</v>
      </c>
      <c r="AX19" s="2"/>
      <c r="AY19" s="2"/>
      <c r="AZ19" s="2"/>
      <c r="BA19" s="827" t="str">
        <f t="shared" si="10"/>
        <v/>
      </c>
      <c r="BB19" s="827" t="str">
        <f t="shared" si="10"/>
        <v/>
      </c>
      <c r="BC19" s="827" t="str">
        <f t="shared" si="10"/>
        <v/>
      </c>
      <c r="BD19" s="827" t="str">
        <f t="shared" si="10"/>
        <v/>
      </c>
      <c r="BE19" s="827" t="str">
        <f t="shared" si="10"/>
        <v/>
      </c>
      <c r="BF19" s="827" t="str">
        <f t="shared" si="10"/>
        <v/>
      </c>
    </row>
    <row r="20" spans="1:58" x14ac:dyDescent="0.2">
      <c r="A20" s="711"/>
      <c r="B20" s="711"/>
      <c r="C20" s="716"/>
      <c r="D20" s="712"/>
      <c r="E20" s="713"/>
      <c r="F20" s="714"/>
      <c r="G20" s="316" t="str">
        <f t="shared" si="6"/>
        <v>-</v>
      </c>
      <c r="H20" s="317"/>
      <c r="I20" s="108" t="s">
        <v>153</v>
      </c>
      <c r="J20" s="318"/>
      <c r="K20" s="108" t="s">
        <v>165</v>
      </c>
      <c r="L20" s="319">
        <f t="shared" si="7"/>
        <v>0</v>
      </c>
      <c r="M20" s="325" t="s">
        <v>166</v>
      </c>
      <c r="N20" s="320"/>
      <c r="O20" s="109" t="s">
        <v>165</v>
      </c>
      <c r="P20" s="309">
        <f t="shared" si="11"/>
        <v>0</v>
      </c>
      <c r="Q20" s="309">
        <f t="shared" ref="Q20:AS20" si="17">(+P20*$S$5)+P20</f>
        <v>0</v>
      </c>
      <c r="R20" s="309">
        <f t="shared" si="17"/>
        <v>0</v>
      </c>
      <c r="S20" s="309">
        <f t="shared" si="17"/>
        <v>0</v>
      </c>
      <c r="T20" s="309">
        <f t="shared" si="17"/>
        <v>0</v>
      </c>
      <c r="U20" s="309">
        <f t="shared" si="17"/>
        <v>0</v>
      </c>
      <c r="V20" s="309">
        <f t="shared" si="17"/>
        <v>0</v>
      </c>
      <c r="W20" s="309">
        <f t="shared" si="17"/>
        <v>0</v>
      </c>
      <c r="X20" s="309">
        <f t="shared" si="17"/>
        <v>0</v>
      </c>
      <c r="Y20" s="309">
        <f t="shared" si="17"/>
        <v>0</v>
      </c>
      <c r="Z20" s="309">
        <f t="shared" si="17"/>
        <v>0</v>
      </c>
      <c r="AA20" s="309">
        <f t="shared" si="17"/>
        <v>0</v>
      </c>
      <c r="AB20" s="309">
        <f t="shared" si="17"/>
        <v>0</v>
      </c>
      <c r="AC20" s="309">
        <f t="shared" si="17"/>
        <v>0</v>
      </c>
      <c r="AD20" s="309">
        <f t="shared" si="17"/>
        <v>0</v>
      </c>
      <c r="AE20" s="309">
        <f t="shared" si="17"/>
        <v>0</v>
      </c>
      <c r="AF20" s="309">
        <f t="shared" si="17"/>
        <v>0</v>
      </c>
      <c r="AG20" s="309">
        <f t="shared" si="17"/>
        <v>0</v>
      </c>
      <c r="AH20" s="309">
        <f t="shared" si="17"/>
        <v>0</v>
      </c>
      <c r="AI20" s="309">
        <f t="shared" si="17"/>
        <v>0</v>
      </c>
      <c r="AJ20" s="309">
        <f t="shared" si="17"/>
        <v>0</v>
      </c>
      <c r="AK20" s="309">
        <f t="shared" si="17"/>
        <v>0</v>
      </c>
      <c r="AL20" s="309">
        <f t="shared" si="17"/>
        <v>0</v>
      </c>
      <c r="AM20" s="309">
        <f t="shared" si="17"/>
        <v>0</v>
      </c>
      <c r="AN20" s="309">
        <f t="shared" si="17"/>
        <v>0</v>
      </c>
      <c r="AO20" s="309">
        <f t="shared" si="17"/>
        <v>0</v>
      </c>
      <c r="AP20" s="309">
        <f t="shared" si="17"/>
        <v>0</v>
      </c>
      <c r="AQ20" s="309">
        <f t="shared" si="17"/>
        <v>0</v>
      </c>
      <c r="AR20" s="309">
        <f t="shared" si="17"/>
        <v>0</v>
      </c>
      <c r="AS20" s="309">
        <f t="shared" si="17"/>
        <v>0</v>
      </c>
      <c r="AT20" s="346">
        <f t="shared" si="9"/>
        <v>0</v>
      </c>
      <c r="AU20" s="629">
        <f t="shared" si="13"/>
        <v>0</v>
      </c>
      <c r="AV20" s="629">
        <f t="shared" si="14"/>
        <v>0</v>
      </c>
      <c r="AW20" s="616" t="s">
        <v>26</v>
      </c>
      <c r="AX20" s="616"/>
      <c r="AY20" s="616"/>
      <c r="AZ20" s="616"/>
      <c r="BA20" s="827" t="str">
        <f t="shared" si="10"/>
        <v/>
      </c>
      <c r="BB20" s="827" t="str">
        <f t="shared" si="10"/>
        <v/>
      </c>
      <c r="BC20" s="827" t="str">
        <f t="shared" si="10"/>
        <v/>
      </c>
      <c r="BD20" s="827" t="str">
        <f t="shared" si="10"/>
        <v/>
      </c>
      <c r="BE20" s="827" t="str">
        <f t="shared" si="10"/>
        <v/>
      </c>
      <c r="BF20" s="827" t="str">
        <f t="shared" si="10"/>
        <v/>
      </c>
    </row>
    <row r="21" spans="1:58" x14ac:dyDescent="0.2">
      <c r="A21" s="711"/>
      <c r="B21" s="711"/>
      <c r="C21" s="716"/>
      <c r="D21" s="712"/>
      <c r="E21" s="713"/>
      <c r="F21" s="714"/>
      <c r="G21" s="316" t="str">
        <f t="shared" si="6"/>
        <v>-</v>
      </c>
      <c r="H21" s="317"/>
      <c r="I21" s="108" t="s">
        <v>153</v>
      </c>
      <c r="J21" s="318"/>
      <c r="K21" s="108" t="s">
        <v>165</v>
      </c>
      <c r="L21" s="319">
        <f t="shared" si="7"/>
        <v>0</v>
      </c>
      <c r="M21" s="325" t="s">
        <v>166</v>
      </c>
      <c r="N21" s="320"/>
      <c r="O21" s="109" t="s">
        <v>165</v>
      </c>
      <c r="P21" s="309">
        <f t="shared" si="11"/>
        <v>0</v>
      </c>
      <c r="Q21" s="309">
        <f t="shared" ref="Q21:AS21" si="18">(+P21*$S$5)+P21</f>
        <v>0</v>
      </c>
      <c r="R21" s="309">
        <f t="shared" si="18"/>
        <v>0</v>
      </c>
      <c r="S21" s="309">
        <f t="shared" si="18"/>
        <v>0</v>
      </c>
      <c r="T21" s="309">
        <f t="shared" si="18"/>
        <v>0</v>
      </c>
      <c r="U21" s="309">
        <f t="shared" si="18"/>
        <v>0</v>
      </c>
      <c r="V21" s="309">
        <f t="shared" si="18"/>
        <v>0</v>
      </c>
      <c r="W21" s="309">
        <f t="shared" si="18"/>
        <v>0</v>
      </c>
      <c r="X21" s="309">
        <f t="shared" si="18"/>
        <v>0</v>
      </c>
      <c r="Y21" s="309">
        <f t="shared" si="18"/>
        <v>0</v>
      </c>
      <c r="Z21" s="309">
        <f t="shared" si="18"/>
        <v>0</v>
      </c>
      <c r="AA21" s="309">
        <f t="shared" si="18"/>
        <v>0</v>
      </c>
      <c r="AB21" s="309">
        <f t="shared" si="18"/>
        <v>0</v>
      </c>
      <c r="AC21" s="309">
        <f t="shared" si="18"/>
        <v>0</v>
      </c>
      <c r="AD21" s="309">
        <f t="shared" si="18"/>
        <v>0</v>
      </c>
      <c r="AE21" s="309">
        <f t="shared" si="18"/>
        <v>0</v>
      </c>
      <c r="AF21" s="309">
        <f t="shared" si="18"/>
        <v>0</v>
      </c>
      <c r="AG21" s="309">
        <f t="shared" si="18"/>
        <v>0</v>
      </c>
      <c r="AH21" s="309">
        <f t="shared" si="18"/>
        <v>0</v>
      </c>
      <c r="AI21" s="309">
        <f t="shared" si="18"/>
        <v>0</v>
      </c>
      <c r="AJ21" s="309">
        <f t="shared" si="18"/>
        <v>0</v>
      </c>
      <c r="AK21" s="309">
        <f t="shared" si="18"/>
        <v>0</v>
      </c>
      <c r="AL21" s="309">
        <f t="shared" si="18"/>
        <v>0</v>
      </c>
      <c r="AM21" s="309">
        <f t="shared" si="18"/>
        <v>0</v>
      </c>
      <c r="AN21" s="309">
        <f t="shared" si="18"/>
        <v>0</v>
      </c>
      <c r="AO21" s="309">
        <f t="shared" si="18"/>
        <v>0</v>
      </c>
      <c r="AP21" s="309">
        <f t="shared" si="18"/>
        <v>0</v>
      </c>
      <c r="AQ21" s="309">
        <f t="shared" si="18"/>
        <v>0</v>
      </c>
      <c r="AR21" s="309">
        <f t="shared" si="18"/>
        <v>0</v>
      </c>
      <c r="AS21" s="309">
        <f t="shared" si="18"/>
        <v>0</v>
      </c>
      <c r="AT21" s="346">
        <f t="shared" si="9"/>
        <v>0</v>
      </c>
      <c r="AU21" s="629">
        <f t="shared" si="13"/>
        <v>0</v>
      </c>
      <c r="AV21" s="629">
        <f t="shared" si="14"/>
        <v>0</v>
      </c>
      <c r="AW21" s="617" t="s">
        <v>27</v>
      </c>
      <c r="AX21" s="617"/>
      <c r="AY21" s="617"/>
      <c r="AZ21" s="617"/>
      <c r="BA21" s="827" t="str">
        <f t="shared" si="10"/>
        <v/>
      </c>
      <c r="BB21" s="827" t="str">
        <f t="shared" si="10"/>
        <v/>
      </c>
      <c r="BC21" s="827" t="str">
        <f t="shared" si="10"/>
        <v/>
      </c>
      <c r="BD21" s="827" t="str">
        <f t="shared" si="10"/>
        <v/>
      </c>
      <c r="BE21" s="827" t="str">
        <f t="shared" si="10"/>
        <v/>
      </c>
      <c r="BF21" s="827" t="str">
        <f t="shared" si="10"/>
        <v/>
      </c>
    </row>
    <row r="22" spans="1:58" x14ac:dyDescent="0.2">
      <c r="A22" s="711"/>
      <c r="B22" s="711"/>
      <c r="C22" s="716"/>
      <c r="D22" s="712"/>
      <c r="E22" s="713"/>
      <c r="F22" s="714"/>
      <c r="G22" s="316" t="str">
        <f t="shared" si="6"/>
        <v>-</v>
      </c>
      <c r="H22" s="317"/>
      <c r="I22" s="108" t="s">
        <v>153</v>
      </c>
      <c r="J22" s="318"/>
      <c r="K22" s="108" t="s">
        <v>165</v>
      </c>
      <c r="L22" s="319">
        <f t="shared" si="7"/>
        <v>0</v>
      </c>
      <c r="M22" s="325" t="s">
        <v>166</v>
      </c>
      <c r="N22" s="320"/>
      <c r="O22" s="109" t="s">
        <v>165</v>
      </c>
      <c r="P22" s="309">
        <f t="shared" si="11"/>
        <v>0</v>
      </c>
      <c r="Q22" s="309">
        <f t="shared" ref="Q22:AS22" si="19">(+P22*$S$5)+P22</f>
        <v>0</v>
      </c>
      <c r="R22" s="309">
        <f t="shared" si="19"/>
        <v>0</v>
      </c>
      <c r="S22" s="309">
        <f t="shared" si="19"/>
        <v>0</v>
      </c>
      <c r="T22" s="309">
        <f t="shared" si="19"/>
        <v>0</v>
      </c>
      <c r="U22" s="309">
        <f t="shared" si="19"/>
        <v>0</v>
      </c>
      <c r="V22" s="309">
        <f t="shared" si="19"/>
        <v>0</v>
      </c>
      <c r="W22" s="309">
        <f t="shared" si="19"/>
        <v>0</v>
      </c>
      <c r="X22" s="309">
        <f t="shared" si="19"/>
        <v>0</v>
      </c>
      <c r="Y22" s="309">
        <f t="shared" si="19"/>
        <v>0</v>
      </c>
      <c r="Z22" s="309">
        <f t="shared" si="19"/>
        <v>0</v>
      </c>
      <c r="AA22" s="309">
        <f t="shared" si="19"/>
        <v>0</v>
      </c>
      <c r="AB22" s="309">
        <f t="shared" si="19"/>
        <v>0</v>
      </c>
      <c r="AC22" s="309">
        <f t="shared" si="19"/>
        <v>0</v>
      </c>
      <c r="AD22" s="309">
        <f t="shared" si="19"/>
        <v>0</v>
      </c>
      <c r="AE22" s="309">
        <f t="shared" si="19"/>
        <v>0</v>
      </c>
      <c r="AF22" s="309">
        <f t="shared" si="19"/>
        <v>0</v>
      </c>
      <c r="AG22" s="309">
        <f t="shared" si="19"/>
        <v>0</v>
      </c>
      <c r="AH22" s="309">
        <f t="shared" si="19"/>
        <v>0</v>
      </c>
      <c r="AI22" s="309">
        <f t="shared" si="19"/>
        <v>0</v>
      </c>
      <c r="AJ22" s="309">
        <f t="shared" si="19"/>
        <v>0</v>
      </c>
      <c r="AK22" s="309">
        <f t="shared" si="19"/>
        <v>0</v>
      </c>
      <c r="AL22" s="309">
        <f t="shared" si="19"/>
        <v>0</v>
      </c>
      <c r="AM22" s="309">
        <f t="shared" si="19"/>
        <v>0</v>
      </c>
      <c r="AN22" s="309">
        <f t="shared" si="19"/>
        <v>0</v>
      </c>
      <c r="AO22" s="309">
        <f t="shared" si="19"/>
        <v>0</v>
      </c>
      <c r="AP22" s="309">
        <f t="shared" si="19"/>
        <v>0</v>
      </c>
      <c r="AQ22" s="309">
        <f t="shared" si="19"/>
        <v>0</v>
      </c>
      <c r="AR22" s="309">
        <f t="shared" si="19"/>
        <v>0</v>
      </c>
      <c r="AS22" s="309">
        <f t="shared" si="19"/>
        <v>0</v>
      </c>
      <c r="AT22" s="346">
        <f t="shared" si="9"/>
        <v>0</v>
      </c>
      <c r="AU22" s="629">
        <f t="shared" si="13"/>
        <v>0</v>
      </c>
      <c r="AV22" s="629">
        <f t="shared" si="14"/>
        <v>0</v>
      </c>
      <c r="AW22" s="618" t="s">
        <v>28</v>
      </c>
      <c r="AX22" s="618"/>
      <c r="AY22" s="618"/>
      <c r="AZ22" s="618"/>
      <c r="BA22" s="827" t="str">
        <f t="shared" si="10"/>
        <v/>
      </c>
      <c r="BB22" s="827" t="str">
        <f t="shared" si="10"/>
        <v/>
      </c>
      <c r="BC22" s="827" t="str">
        <f t="shared" si="10"/>
        <v/>
      </c>
      <c r="BD22" s="827" t="str">
        <f t="shared" si="10"/>
        <v/>
      </c>
      <c r="BE22" s="827" t="str">
        <f t="shared" si="10"/>
        <v/>
      </c>
      <c r="BF22" s="827" t="str">
        <f t="shared" si="10"/>
        <v/>
      </c>
    </row>
    <row r="23" spans="1:58" x14ac:dyDescent="0.2">
      <c r="A23" s="711"/>
      <c r="B23" s="711"/>
      <c r="C23" s="716"/>
      <c r="D23" s="712"/>
      <c r="E23" s="713"/>
      <c r="F23" s="714"/>
      <c r="G23" s="316" t="str">
        <f t="shared" si="6"/>
        <v>-</v>
      </c>
      <c r="H23" s="317"/>
      <c r="I23" s="108" t="s">
        <v>153</v>
      </c>
      <c r="J23" s="318"/>
      <c r="K23" s="108" t="s">
        <v>165</v>
      </c>
      <c r="L23" s="319">
        <f t="shared" si="7"/>
        <v>0</v>
      </c>
      <c r="M23" s="325" t="s">
        <v>166</v>
      </c>
      <c r="N23" s="320"/>
      <c r="O23" s="109" t="s">
        <v>165</v>
      </c>
      <c r="P23" s="309">
        <f t="shared" si="11"/>
        <v>0</v>
      </c>
      <c r="Q23" s="309">
        <f t="shared" ref="Q23:AS23" si="20">(+P23*$S$5)+P23</f>
        <v>0</v>
      </c>
      <c r="R23" s="309">
        <f t="shared" si="20"/>
        <v>0</v>
      </c>
      <c r="S23" s="309">
        <f t="shared" si="20"/>
        <v>0</v>
      </c>
      <c r="T23" s="309">
        <f t="shared" si="20"/>
        <v>0</v>
      </c>
      <c r="U23" s="309">
        <f t="shared" si="20"/>
        <v>0</v>
      </c>
      <c r="V23" s="309">
        <f t="shared" si="20"/>
        <v>0</v>
      </c>
      <c r="W23" s="309">
        <f t="shared" si="20"/>
        <v>0</v>
      </c>
      <c r="X23" s="309">
        <f t="shared" si="20"/>
        <v>0</v>
      </c>
      <c r="Y23" s="309">
        <f t="shared" si="20"/>
        <v>0</v>
      </c>
      <c r="Z23" s="309">
        <f t="shared" si="20"/>
        <v>0</v>
      </c>
      <c r="AA23" s="309">
        <f t="shared" si="20"/>
        <v>0</v>
      </c>
      <c r="AB23" s="309">
        <f t="shared" si="20"/>
        <v>0</v>
      </c>
      <c r="AC23" s="309">
        <f t="shared" si="20"/>
        <v>0</v>
      </c>
      <c r="AD23" s="309">
        <f t="shared" si="20"/>
        <v>0</v>
      </c>
      <c r="AE23" s="309">
        <f t="shared" si="20"/>
        <v>0</v>
      </c>
      <c r="AF23" s="309">
        <f t="shared" si="20"/>
        <v>0</v>
      </c>
      <c r="AG23" s="309">
        <f t="shared" si="20"/>
        <v>0</v>
      </c>
      <c r="AH23" s="309">
        <f t="shared" si="20"/>
        <v>0</v>
      </c>
      <c r="AI23" s="309">
        <f t="shared" si="20"/>
        <v>0</v>
      </c>
      <c r="AJ23" s="309">
        <f t="shared" si="20"/>
        <v>0</v>
      </c>
      <c r="AK23" s="309">
        <f t="shared" si="20"/>
        <v>0</v>
      </c>
      <c r="AL23" s="309">
        <f t="shared" si="20"/>
        <v>0</v>
      </c>
      <c r="AM23" s="309">
        <f t="shared" si="20"/>
        <v>0</v>
      </c>
      <c r="AN23" s="309">
        <f t="shared" si="20"/>
        <v>0</v>
      </c>
      <c r="AO23" s="309">
        <f t="shared" si="20"/>
        <v>0</v>
      </c>
      <c r="AP23" s="309">
        <f t="shared" si="20"/>
        <v>0</v>
      </c>
      <c r="AQ23" s="309">
        <f t="shared" si="20"/>
        <v>0</v>
      </c>
      <c r="AR23" s="309">
        <f t="shared" si="20"/>
        <v>0</v>
      </c>
      <c r="AS23" s="309">
        <f t="shared" si="20"/>
        <v>0</v>
      </c>
      <c r="AT23" s="346">
        <f t="shared" si="9"/>
        <v>0</v>
      </c>
      <c r="AU23" s="629">
        <f t="shared" si="13"/>
        <v>0</v>
      </c>
      <c r="AV23" s="629">
        <f t="shared" si="14"/>
        <v>0</v>
      </c>
      <c r="AW23" s="619" t="s">
        <v>30</v>
      </c>
      <c r="AX23" s="619"/>
      <c r="AY23" s="619"/>
      <c r="AZ23" s="619"/>
      <c r="BA23" s="827" t="str">
        <f t="shared" si="10"/>
        <v/>
      </c>
      <c r="BB23" s="827" t="str">
        <f t="shared" si="10"/>
        <v/>
      </c>
      <c r="BC23" s="827" t="str">
        <f t="shared" si="10"/>
        <v/>
      </c>
      <c r="BD23" s="827" t="str">
        <f t="shared" si="10"/>
        <v/>
      </c>
      <c r="BE23" s="827" t="str">
        <f t="shared" si="10"/>
        <v/>
      </c>
      <c r="BF23" s="827" t="str">
        <f t="shared" si="10"/>
        <v/>
      </c>
    </row>
    <row r="24" spans="1:58" x14ac:dyDescent="0.2">
      <c r="A24" s="711"/>
      <c r="B24" s="711"/>
      <c r="C24" s="716"/>
      <c r="D24" s="712"/>
      <c r="E24" s="713"/>
      <c r="F24" s="714"/>
      <c r="G24" s="316" t="str">
        <f t="shared" si="6"/>
        <v>-</v>
      </c>
      <c r="H24" s="317"/>
      <c r="I24" s="108" t="s">
        <v>153</v>
      </c>
      <c r="J24" s="318"/>
      <c r="K24" s="108" t="s">
        <v>165</v>
      </c>
      <c r="L24" s="319">
        <f t="shared" si="7"/>
        <v>0</v>
      </c>
      <c r="M24" s="325" t="s">
        <v>166</v>
      </c>
      <c r="N24" s="320"/>
      <c r="O24" s="109" t="s">
        <v>165</v>
      </c>
      <c r="P24" s="309">
        <f t="shared" si="11"/>
        <v>0</v>
      </c>
      <c r="Q24" s="309">
        <f t="shared" ref="Q24:AS24" si="21">(+P24*$S$5)+P24</f>
        <v>0</v>
      </c>
      <c r="R24" s="309">
        <f t="shared" si="21"/>
        <v>0</v>
      </c>
      <c r="S24" s="309">
        <f t="shared" si="21"/>
        <v>0</v>
      </c>
      <c r="T24" s="309">
        <f t="shared" si="21"/>
        <v>0</v>
      </c>
      <c r="U24" s="309">
        <f t="shared" si="21"/>
        <v>0</v>
      </c>
      <c r="V24" s="309">
        <f t="shared" si="21"/>
        <v>0</v>
      </c>
      <c r="W24" s="309">
        <f t="shared" si="21"/>
        <v>0</v>
      </c>
      <c r="X24" s="309">
        <f t="shared" si="21"/>
        <v>0</v>
      </c>
      <c r="Y24" s="309">
        <f t="shared" si="21"/>
        <v>0</v>
      </c>
      <c r="Z24" s="309">
        <f t="shared" si="21"/>
        <v>0</v>
      </c>
      <c r="AA24" s="309">
        <f t="shared" si="21"/>
        <v>0</v>
      </c>
      <c r="AB24" s="309">
        <f t="shared" si="21"/>
        <v>0</v>
      </c>
      <c r="AC24" s="309">
        <f t="shared" si="21"/>
        <v>0</v>
      </c>
      <c r="AD24" s="309">
        <f t="shared" si="21"/>
        <v>0</v>
      </c>
      <c r="AE24" s="309">
        <f t="shared" si="21"/>
        <v>0</v>
      </c>
      <c r="AF24" s="309">
        <f t="shared" si="21"/>
        <v>0</v>
      </c>
      <c r="AG24" s="309">
        <f t="shared" si="21"/>
        <v>0</v>
      </c>
      <c r="AH24" s="309">
        <f t="shared" si="21"/>
        <v>0</v>
      </c>
      <c r="AI24" s="309">
        <f t="shared" si="21"/>
        <v>0</v>
      </c>
      <c r="AJ24" s="309">
        <f t="shared" si="21"/>
        <v>0</v>
      </c>
      <c r="AK24" s="309">
        <f t="shared" si="21"/>
        <v>0</v>
      </c>
      <c r="AL24" s="309">
        <f t="shared" si="21"/>
        <v>0</v>
      </c>
      <c r="AM24" s="309">
        <f t="shared" si="21"/>
        <v>0</v>
      </c>
      <c r="AN24" s="309">
        <f t="shared" si="21"/>
        <v>0</v>
      </c>
      <c r="AO24" s="309">
        <f t="shared" si="21"/>
        <v>0</v>
      </c>
      <c r="AP24" s="309">
        <f t="shared" si="21"/>
        <v>0</v>
      </c>
      <c r="AQ24" s="309">
        <f t="shared" si="21"/>
        <v>0</v>
      </c>
      <c r="AR24" s="309">
        <f t="shared" si="21"/>
        <v>0</v>
      </c>
      <c r="AS24" s="309">
        <f t="shared" si="21"/>
        <v>0</v>
      </c>
      <c r="AT24" s="346">
        <f t="shared" si="9"/>
        <v>0</v>
      </c>
      <c r="AU24" s="629">
        <f t="shared" si="13"/>
        <v>0</v>
      </c>
      <c r="AV24" s="629">
        <f t="shared" si="14"/>
        <v>0</v>
      </c>
      <c r="BA24" s="827" t="str">
        <f t="shared" si="10"/>
        <v/>
      </c>
      <c r="BB24" s="827" t="str">
        <f t="shared" si="10"/>
        <v/>
      </c>
      <c r="BC24" s="827" t="str">
        <f t="shared" si="10"/>
        <v/>
      </c>
      <c r="BD24" s="827" t="str">
        <f t="shared" si="10"/>
        <v/>
      </c>
      <c r="BE24" s="827" t="str">
        <f t="shared" si="10"/>
        <v/>
      </c>
      <c r="BF24" s="827" t="str">
        <f t="shared" si="10"/>
        <v/>
      </c>
    </row>
    <row r="25" spans="1:58" ht="12.75" customHeight="1" x14ac:dyDescent="0.2">
      <c r="A25" s="711"/>
      <c r="B25" s="711"/>
      <c r="C25" s="716"/>
      <c r="D25" s="712"/>
      <c r="E25" s="713"/>
      <c r="F25" s="714"/>
      <c r="G25" s="316" t="str">
        <f t="shared" si="6"/>
        <v>-</v>
      </c>
      <c r="H25" s="317"/>
      <c r="I25" s="108" t="s">
        <v>153</v>
      </c>
      <c r="J25" s="318"/>
      <c r="K25" s="108" t="s">
        <v>165</v>
      </c>
      <c r="L25" s="319">
        <f t="shared" si="7"/>
        <v>0</v>
      </c>
      <c r="M25" s="325" t="s">
        <v>166</v>
      </c>
      <c r="N25" s="320"/>
      <c r="O25" s="109" t="s">
        <v>165</v>
      </c>
      <c r="P25" s="309">
        <f t="shared" si="11"/>
        <v>0</v>
      </c>
      <c r="Q25" s="309">
        <f t="shared" ref="Q25:AS25" si="22">(+P25*$S$5)+P25</f>
        <v>0</v>
      </c>
      <c r="R25" s="309">
        <f t="shared" si="22"/>
        <v>0</v>
      </c>
      <c r="S25" s="309">
        <f t="shared" si="22"/>
        <v>0</v>
      </c>
      <c r="T25" s="309">
        <f t="shared" si="22"/>
        <v>0</v>
      </c>
      <c r="U25" s="309">
        <f t="shared" si="22"/>
        <v>0</v>
      </c>
      <c r="V25" s="309">
        <f t="shared" si="22"/>
        <v>0</v>
      </c>
      <c r="W25" s="309">
        <f t="shared" si="22"/>
        <v>0</v>
      </c>
      <c r="X25" s="309">
        <f t="shared" si="22"/>
        <v>0</v>
      </c>
      <c r="Y25" s="309">
        <f t="shared" si="22"/>
        <v>0</v>
      </c>
      <c r="Z25" s="309">
        <f t="shared" si="22"/>
        <v>0</v>
      </c>
      <c r="AA25" s="309">
        <f t="shared" si="22"/>
        <v>0</v>
      </c>
      <c r="AB25" s="309">
        <f t="shared" si="22"/>
        <v>0</v>
      </c>
      <c r="AC25" s="309">
        <f t="shared" si="22"/>
        <v>0</v>
      </c>
      <c r="AD25" s="309">
        <f t="shared" si="22"/>
        <v>0</v>
      </c>
      <c r="AE25" s="309">
        <f t="shared" si="22"/>
        <v>0</v>
      </c>
      <c r="AF25" s="309">
        <f t="shared" si="22"/>
        <v>0</v>
      </c>
      <c r="AG25" s="309">
        <f t="shared" si="22"/>
        <v>0</v>
      </c>
      <c r="AH25" s="309">
        <f t="shared" si="22"/>
        <v>0</v>
      </c>
      <c r="AI25" s="309">
        <f t="shared" si="22"/>
        <v>0</v>
      </c>
      <c r="AJ25" s="309">
        <f t="shared" si="22"/>
        <v>0</v>
      </c>
      <c r="AK25" s="309">
        <f t="shared" si="22"/>
        <v>0</v>
      </c>
      <c r="AL25" s="309">
        <f t="shared" si="22"/>
        <v>0</v>
      </c>
      <c r="AM25" s="309">
        <f t="shared" si="22"/>
        <v>0</v>
      </c>
      <c r="AN25" s="309">
        <f t="shared" si="22"/>
        <v>0</v>
      </c>
      <c r="AO25" s="309">
        <f t="shared" si="22"/>
        <v>0</v>
      </c>
      <c r="AP25" s="309">
        <f t="shared" si="22"/>
        <v>0</v>
      </c>
      <c r="AQ25" s="309">
        <f t="shared" si="22"/>
        <v>0</v>
      </c>
      <c r="AR25" s="309">
        <f t="shared" si="22"/>
        <v>0</v>
      </c>
      <c r="AS25" s="309">
        <f t="shared" si="22"/>
        <v>0</v>
      </c>
      <c r="AT25" s="346">
        <f t="shared" si="9"/>
        <v>0</v>
      </c>
      <c r="AU25" s="629">
        <f t="shared" si="13"/>
        <v>0</v>
      </c>
      <c r="AV25" s="629">
        <f t="shared" si="14"/>
        <v>0</v>
      </c>
      <c r="AW25" s="826" t="s">
        <v>1006</v>
      </c>
      <c r="AX25" s="826"/>
      <c r="AY25" s="826"/>
      <c r="AZ25" s="826"/>
      <c r="BA25" s="827" t="str">
        <f t="shared" si="10"/>
        <v/>
      </c>
      <c r="BB25" s="827" t="str">
        <f t="shared" si="10"/>
        <v/>
      </c>
      <c r="BC25" s="827" t="str">
        <f t="shared" si="10"/>
        <v/>
      </c>
      <c r="BD25" s="827" t="str">
        <f t="shared" si="10"/>
        <v/>
      </c>
      <c r="BE25" s="827" t="str">
        <f t="shared" si="10"/>
        <v/>
      </c>
      <c r="BF25" s="827" t="str">
        <f t="shared" si="10"/>
        <v/>
      </c>
    </row>
    <row r="26" spans="1:58" x14ac:dyDescent="0.2">
      <c r="A26" s="711"/>
      <c r="B26" s="711"/>
      <c r="C26" s="716"/>
      <c r="D26" s="712"/>
      <c r="E26" s="713"/>
      <c r="F26" s="714"/>
      <c r="G26" s="316" t="str">
        <f t="shared" si="6"/>
        <v>-</v>
      </c>
      <c r="H26" s="317"/>
      <c r="I26" s="108" t="s">
        <v>153</v>
      </c>
      <c r="J26" s="318"/>
      <c r="K26" s="108" t="s">
        <v>165</v>
      </c>
      <c r="L26" s="319">
        <f t="shared" si="7"/>
        <v>0</v>
      </c>
      <c r="M26" s="325" t="s">
        <v>166</v>
      </c>
      <c r="N26" s="320"/>
      <c r="O26" s="109" t="s">
        <v>165</v>
      </c>
      <c r="P26" s="309">
        <f t="shared" si="11"/>
        <v>0</v>
      </c>
      <c r="Q26" s="309">
        <f t="shared" ref="Q26:AS26" si="23">(+P26*$S$5)+P26</f>
        <v>0</v>
      </c>
      <c r="R26" s="309">
        <f t="shared" si="23"/>
        <v>0</v>
      </c>
      <c r="S26" s="309">
        <f t="shared" si="23"/>
        <v>0</v>
      </c>
      <c r="T26" s="309">
        <f t="shared" si="23"/>
        <v>0</v>
      </c>
      <c r="U26" s="309">
        <f t="shared" si="23"/>
        <v>0</v>
      </c>
      <c r="V26" s="309">
        <f t="shared" si="23"/>
        <v>0</v>
      </c>
      <c r="W26" s="309">
        <f t="shared" si="23"/>
        <v>0</v>
      </c>
      <c r="X26" s="309">
        <f t="shared" si="23"/>
        <v>0</v>
      </c>
      <c r="Y26" s="309">
        <f t="shared" si="23"/>
        <v>0</v>
      </c>
      <c r="Z26" s="309">
        <f t="shared" si="23"/>
        <v>0</v>
      </c>
      <c r="AA26" s="309">
        <f t="shared" si="23"/>
        <v>0</v>
      </c>
      <c r="AB26" s="309">
        <f t="shared" si="23"/>
        <v>0</v>
      </c>
      <c r="AC26" s="309">
        <f t="shared" si="23"/>
        <v>0</v>
      </c>
      <c r="AD26" s="309">
        <f t="shared" si="23"/>
        <v>0</v>
      </c>
      <c r="AE26" s="309">
        <f t="shared" si="23"/>
        <v>0</v>
      </c>
      <c r="AF26" s="309">
        <f t="shared" si="23"/>
        <v>0</v>
      </c>
      <c r="AG26" s="309">
        <f t="shared" si="23"/>
        <v>0</v>
      </c>
      <c r="AH26" s="309">
        <f t="shared" si="23"/>
        <v>0</v>
      </c>
      <c r="AI26" s="309">
        <f t="shared" si="23"/>
        <v>0</v>
      </c>
      <c r="AJ26" s="309">
        <f t="shared" si="23"/>
        <v>0</v>
      </c>
      <c r="AK26" s="309">
        <f t="shared" si="23"/>
        <v>0</v>
      </c>
      <c r="AL26" s="309">
        <f t="shared" si="23"/>
        <v>0</v>
      </c>
      <c r="AM26" s="309">
        <f t="shared" si="23"/>
        <v>0</v>
      </c>
      <c r="AN26" s="309">
        <f t="shared" si="23"/>
        <v>0</v>
      </c>
      <c r="AO26" s="309">
        <f t="shared" si="23"/>
        <v>0</v>
      </c>
      <c r="AP26" s="309">
        <f t="shared" si="23"/>
        <v>0</v>
      </c>
      <c r="AQ26" s="309">
        <f t="shared" si="23"/>
        <v>0</v>
      </c>
      <c r="AR26" s="309">
        <f t="shared" si="23"/>
        <v>0</v>
      </c>
      <c r="AS26" s="309">
        <f t="shared" si="23"/>
        <v>0</v>
      </c>
      <c r="AT26" s="346">
        <f t="shared" si="9"/>
        <v>0</v>
      </c>
      <c r="AU26" s="629">
        <f t="shared" si="13"/>
        <v>0</v>
      </c>
      <c r="AV26" s="629">
        <f t="shared" si="14"/>
        <v>0</v>
      </c>
      <c r="AW26" s="826"/>
      <c r="AX26" s="826"/>
      <c r="AY26" s="826"/>
      <c r="AZ26" s="826"/>
      <c r="BA26" s="827" t="str">
        <f t="shared" ref="BA26:BF35" si="24">IF(($A26=$B$5),BA$3,IF(($A26=$B$6),BA$5,IF(($A26=$B$7),BA$7,IF(($A26=$B$8),BA$9,IF(($A26=$B$9),BA$11,IF(($A26=$B$10),BA$13,""))))))</f>
        <v/>
      </c>
      <c r="BB26" s="827" t="str">
        <f t="shared" si="24"/>
        <v/>
      </c>
      <c r="BC26" s="827" t="str">
        <f t="shared" si="24"/>
        <v/>
      </c>
      <c r="BD26" s="827" t="str">
        <f t="shared" si="24"/>
        <v/>
      </c>
      <c r="BE26" s="827" t="str">
        <f t="shared" si="24"/>
        <v/>
      </c>
      <c r="BF26" s="827" t="str">
        <f t="shared" si="24"/>
        <v/>
      </c>
    </row>
    <row r="27" spans="1:58" x14ac:dyDescent="0.2">
      <c r="A27" s="711"/>
      <c r="B27" s="711"/>
      <c r="C27" s="716"/>
      <c r="D27" s="712"/>
      <c r="E27" s="713"/>
      <c r="F27" s="714"/>
      <c r="G27" s="316" t="str">
        <f t="shared" si="6"/>
        <v>-</v>
      </c>
      <c r="H27" s="317"/>
      <c r="I27" s="108" t="s">
        <v>153</v>
      </c>
      <c r="J27" s="318"/>
      <c r="K27" s="108" t="s">
        <v>165</v>
      </c>
      <c r="L27" s="319">
        <f t="shared" si="7"/>
        <v>0</v>
      </c>
      <c r="M27" s="325" t="s">
        <v>166</v>
      </c>
      <c r="N27" s="320"/>
      <c r="O27" s="109" t="s">
        <v>165</v>
      </c>
      <c r="P27" s="309">
        <f t="shared" si="11"/>
        <v>0</v>
      </c>
      <c r="Q27" s="309">
        <f t="shared" ref="Q27:AS27" si="25">(+P27*$S$5)+P27</f>
        <v>0</v>
      </c>
      <c r="R27" s="309">
        <f t="shared" si="25"/>
        <v>0</v>
      </c>
      <c r="S27" s="309">
        <f t="shared" si="25"/>
        <v>0</v>
      </c>
      <c r="T27" s="309">
        <f t="shared" si="25"/>
        <v>0</v>
      </c>
      <c r="U27" s="309">
        <f t="shared" si="25"/>
        <v>0</v>
      </c>
      <c r="V27" s="309">
        <f t="shared" si="25"/>
        <v>0</v>
      </c>
      <c r="W27" s="309">
        <f t="shared" si="25"/>
        <v>0</v>
      </c>
      <c r="X27" s="309">
        <f t="shared" si="25"/>
        <v>0</v>
      </c>
      <c r="Y27" s="309">
        <f t="shared" si="25"/>
        <v>0</v>
      </c>
      <c r="Z27" s="309">
        <f t="shared" si="25"/>
        <v>0</v>
      </c>
      <c r="AA27" s="309">
        <f t="shared" si="25"/>
        <v>0</v>
      </c>
      <c r="AB27" s="309">
        <f t="shared" si="25"/>
        <v>0</v>
      </c>
      <c r="AC27" s="309">
        <f t="shared" si="25"/>
        <v>0</v>
      </c>
      <c r="AD27" s="309">
        <f t="shared" si="25"/>
        <v>0</v>
      </c>
      <c r="AE27" s="309">
        <f t="shared" si="25"/>
        <v>0</v>
      </c>
      <c r="AF27" s="309">
        <f t="shared" si="25"/>
        <v>0</v>
      </c>
      <c r="AG27" s="309">
        <f t="shared" si="25"/>
        <v>0</v>
      </c>
      <c r="AH27" s="309">
        <f t="shared" si="25"/>
        <v>0</v>
      </c>
      <c r="AI27" s="309">
        <f t="shared" si="25"/>
        <v>0</v>
      </c>
      <c r="AJ27" s="309">
        <f t="shared" si="25"/>
        <v>0</v>
      </c>
      <c r="AK27" s="309">
        <f t="shared" si="25"/>
        <v>0</v>
      </c>
      <c r="AL27" s="309">
        <f t="shared" si="25"/>
        <v>0</v>
      </c>
      <c r="AM27" s="309">
        <f t="shared" si="25"/>
        <v>0</v>
      </c>
      <c r="AN27" s="309">
        <f t="shared" si="25"/>
        <v>0</v>
      </c>
      <c r="AO27" s="309">
        <f t="shared" si="25"/>
        <v>0</v>
      </c>
      <c r="AP27" s="309">
        <f t="shared" si="25"/>
        <v>0</v>
      </c>
      <c r="AQ27" s="309">
        <f t="shared" si="25"/>
        <v>0</v>
      </c>
      <c r="AR27" s="309">
        <f t="shared" si="25"/>
        <v>0</v>
      </c>
      <c r="AS27" s="309">
        <f t="shared" si="25"/>
        <v>0</v>
      </c>
      <c r="AT27" s="346">
        <f t="shared" si="9"/>
        <v>0</v>
      </c>
      <c r="AU27" s="629">
        <f t="shared" si="13"/>
        <v>0</v>
      </c>
      <c r="AV27" s="629">
        <f t="shared" si="14"/>
        <v>0</v>
      </c>
      <c r="AW27" s="826"/>
      <c r="AX27" s="826"/>
      <c r="AY27" s="826"/>
      <c r="AZ27" s="826"/>
      <c r="BA27" s="827" t="str">
        <f t="shared" si="24"/>
        <v/>
      </c>
      <c r="BB27" s="827" t="str">
        <f t="shared" si="24"/>
        <v/>
      </c>
      <c r="BC27" s="827" t="str">
        <f t="shared" si="24"/>
        <v/>
      </c>
      <c r="BD27" s="827" t="str">
        <f t="shared" si="24"/>
        <v/>
      </c>
      <c r="BE27" s="827" t="str">
        <f t="shared" si="24"/>
        <v/>
      </c>
      <c r="BF27" s="827" t="str">
        <f t="shared" si="24"/>
        <v/>
      </c>
    </row>
    <row r="28" spans="1:58" ht="12.75" customHeight="1" x14ac:dyDescent="0.2">
      <c r="A28" s="711"/>
      <c r="B28" s="711"/>
      <c r="C28" s="716"/>
      <c r="D28" s="712"/>
      <c r="E28" s="713"/>
      <c r="F28" s="714"/>
      <c r="G28" s="316" t="str">
        <f t="shared" si="6"/>
        <v>-</v>
      </c>
      <c r="H28" s="317"/>
      <c r="I28" s="108" t="s">
        <v>153</v>
      </c>
      <c r="J28" s="318"/>
      <c r="K28" s="108" t="s">
        <v>165</v>
      </c>
      <c r="L28" s="319">
        <f t="shared" si="7"/>
        <v>0</v>
      </c>
      <c r="M28" s="325" t="s">
        <v>166</v>
      </c>
      <c r="N28" s="320"/>
      <c r="O28" s="109" t="s">
        <v>165</v>
      </c>
      <c r="P28" s="309">
        <f t="shared" si="11"/>
        <v>0</v>
      </c>
      <c r="Q28" s="309">
        <f t="shared" ref="Q28:AS28" si="26">(+P28*$S$5)+P28</f>
        <v>0</v>
      </c>
      <c r="R28" s="309">
        <f t="shared" si="26"/>
        <v>0</v>
      </c>
      <c r="S28" s="309">
        <f t="shared" si="26"/>
        <v>0</v>
      </c>
      <c r="T28" s="309">
        <f t="shared" si="26"/>
        <v>0</v>
      </c>
      <c r="U28" s="309">
        <f t="shared" si="26"/>
        <v>0</v>
      </c>
      <c r="V28" s="309">
        <f t="shared" si="26"/>
        <v>0</v>
      </c>
      <c r="W28" s="309">
        <f t="shared" si="26"/>
        <v>0</v>
      </c>
      <c r="X28" s="309">
        <f t="shared" si="26"/>
        <v>0</v>
      </c>
      <c r="Y28" s="309">
        <f t="shared" si="26"/>
        <v>0</v>
      </c>
      <c r="Z28" s="309">
        <f t="shared" si="26"/>
        <v>0</v>
      </c>
      <c r="AA28" s="309">
        <f t="shared" si="26"/>
        <v>0</v>
      </c>
      <c r="AB28" s="309">
        <f t="shared" si="26"/>
        <v>0</v>
      </c>
      <c r="AC28" s="309">
        <f t="shared" si="26"/>
        <v>0</v>
      </c>
      <c r="AD28" s="309">
        <f t="shared" si="26"/>
        <v>0</v>
      </c>
      <c r="AE28" s="309">
        <f t="shared" si="26"/>
        <v>0</v>
      </c>
      <c r="AF28" s="309">
        <f t="shared" si="26"/>
        <v>0</v>
      </c>
      <c r="AG28" s="309">
        <f t="shared" si="26"/>
        <v>0</v>
      </c>
      <c r="AH28" s="309">
        <f t="shared" si="26"/>
        <v>0</v>
      </c>
      <c r="AI28" s="309">
        <f t="shared" si="26"/>
        <v>0</v>
      </c>
      <c r="AJ28" s="309">
        <f t="shared" si="26"/>
        <v>0</v>
      </c>
      <c r="AK28" s="309">
        <f t="shared" si="26"/>
        <v>0</v>
      </c>
      <c r="AL28" s="309">
        <f t="shared" si="26"/>
        <v>0</v>
      </c>
      <c r="AM28" s="309">
        <f t="shared" si="26"/>
        <v>0</v>
      </c>
      <c r="AN28" s="309">
        <f t="shared" si="26"/>
        <v>0</v>
      </c>
      <c r="AO28" s="309">
        <f t="shared" si="26"/>
        <v>0</v>
      </c>
      <c r="AP28" s="309">
        <f t="shared" si="26"/>
        <v>0</v>
      </c>
      <c r="AQ28" s="309">
        <f t="shared" si="26"/>
        <v>0</v>
      </c>
      <c r="AR28" s="309">
        <f t="shared" si="26"/>
        <v>0</v>
      </c>
      <c r="AS28" s="309">
        <f t="shared" si="26"/>
        <v>0</v>
      </c>
      <c r="AT28" s="346">
        <f t="shared" si="9"/>
        <v>0</v>
      </c>
      <c r="AU28" s="629">
        <f t="shared" si="13"/>
        <v>0</v>
      </c>
      <c r="AV28" s="629">
        <f t="shared" si="14"/>
        <v>0</v>
      </c>
      <c r="BA28" s="827" t="str">
        <f t="shared" si="24"/>
        <v/>
      </c>
      <c r="BB28" s="827" t="str">
        <f t="shared" si="24"/>
        <v/>
      </c>
      <c r="BC28" s="827" t="str">
        <f t="shared" si="24"/>
        <v/>
      </c>
      <c r="BD28" s="827" t="str">
        <f t="shared" si="24"/>
        <v/>
      </c>
      <c r="BE28" s="827" t="str">
        <f t="shared" si="24"/>
        <v/>
      </c>
      <c r="BF28" s="827" t="str">
        <f t="shared" si="24"/>
        <v/>
      </c>
    </row>
    <row r="29" spans="1:58" ht="12.75" customHeight="1" x14ac:dyDescent="0.2">
      <c r="A29" s="711"/>
      <c r="B29" s="711"/>
      <c r="C29" s="716"/>
      <c r="D29" s="712"/>
      <c r="E29" s="713"/>
      <c r="F29" s="714"/>
      <c r="G29" s="316" t="str">
        <f t="shared" si="6"/>
        <v>-</v>
      </c>
      <c r="H29" s="317"/>
      <c r="I29" s="108" t="s">
        <v>153</v>
      </c>
      <c r="J29" s="318"/>
      <c r="K29" s="108" t="s">
        <v>165</v>
      </c>
      <c r="L29" s="319">
        <f t="shared" si="7"/>
        <v>0</v>
      </c>
      <c r="M29" s="325" t="s">
        <v>166</v>
      </c>
      <c r="N29" s="320"/>
      <c r="O29" s="109" t="s">
        <v>165</v>
      </c>
      <c r="P29" s="309">
        <f t="shared" si="11"/>
        <v>0</v>
      </c>
      <c r="Q29" s="309">
        <f t="shared" ref="Q29:AS29" si="27">(+P29*$S$5)+P29</f>
        <v>0</v>
      </c>
      <c r="R29" s="309">
        <f t="shared" si="27"/>
        <v>0</v>
      </c>
      <c r="S29" s="309">
        <f t="shared" si="27"/>
        <v>0</v>
      </c>
      <c r="T29" s="309">
        <f t="shared" si="27"/>
        <v>0</v>
      </c>
      <c r="U29" s="309">
        <f t="shared" si="27"/>
        <v>0</v>
      </c>
      <c r="V29" s="309">
        <f t="shared" si="27"/>
        <v>0</v>
      </c>
      <c r="W29" s="309">
        <f t="shared" si="27"/>
        <v>0</v>
      </c>
      <c r="X29" s="309">
        <f t="shared" si="27"/>
        <v>0</v>
      </c>
      <c r="Y29" s="309">
        <f t="shared" si="27"/>
        <v>0</v>
      </c>
      <c r="Z29" s="309">
        <f t="shared" si="27"/>
        <v>0</v>
      </c>
      <c r="AA29" s="309">
        <f t="shared" si="27"/>
        <v>0</v>
      </c>
      <c r="AB29" s="309">
        <f t="shared" si="27"/>
        <v>0</v>
      </c>
      <c r="AC29" s="309">
        <f t="shared" si="27"/>
        <v>0</v>
      </c>
      <c r="AD29" s="309">
        <f t="shared" si="27"/>
        <v>0</v>
      </c>
      <c r="AE29" s="309">
        <f t="shared" si="27"/>
        <v>0</v>
      </c>
      <c r="AF29" s="309">
        <f t="shared" si="27"/>
        <v>0</v>
      </c>
      <c r="AG29" s="309">
        <f t="shared" si="27"/>
        <v>0</v>
      </c>
      <c r="AH29" s="309">
        <f t="shared" si="27"/>
        <v>0</v>
      </c>
      <c r="AI29" s="309">
        <f t="shared" si="27"/>
        <v>0</v>
      </c>
      <c r="AJ29" s="309">
        <f t="shared" si="27"/>
        <v>0</v>
      </c>
      <c r="AK29" s="309">
        <f t="shared" si="27"/>
        <v>0</v>
      </c>
      <c r="AL29" s="309">
        <f t="shared" si="27"/>
        <v>0</v>
      </c>
      <c r="AM29" s="309">
        <f t="shared" si="27"/>
        <v>0</v>
      </c>
      <c r="AN29" s="309">
        <f t="shared" si="27"/>
        <v>0</v>
      </c>
      <c r="AO29" s="309">
        <f t="shared" si="27"/>
        <v>0</v>
      </c>
      <c r="AP29" s="309">
        <f t="shared" si="27"/>
        <v>0</v>
      </c>
      <c r="AQ29" s="309">
        <f t="shared" si="27"/>
        <v>0</v>
      </c>
      <c r="AR29" s="309">
        <f t="shared" si="27"/>
        <v>0</v>
      </c>
      <c r="AS29" s="309">
        <f t="shared" si="27"/>
        <v>0</v>
      </c>
      <c r="AT29" s="346">
        <f t="shared" si="9"/>
        <v>0</v>
      </c>
      <c r="AU29" s="629">
        <f t="shared" si="13"/>
        <v>0</v>
      </c>
      <c r="AV29" s="629">
        <f t="shared" si="14"/>
        <v>0</v>
      </c>
      <c r="BA29" s="827" t="str">
        <f t="shared" si="24"/>
        <v/>
      </c>
      <c r="BB29" s="827" t="str">
        <f t="shared" si="24"/>
        <v/>
      </c>
      <c r="BC29" s="827" t="str">
        <f t="shared" si="24"/>
        <v/>
      </c>
      <c r="BD29" s="827" t="str">
        <f t="shared" si="24"/>
        <v/>
      </c>
      <c r="BE29" s="827" t="str">
        <f t="shared" si="24"/>
        <v/>
      </c>
      <c r="BF29" s="827" t="str">
        <f t="shared" si="24"/>
        <v/>
      </c>
    </row>
    <row r="30" spans="1:58" ht="12.75" customHeight="1" x14ac:dyDescent="0.2">
      <c r="A30" s="711"/>
      <c r="B30" s="711"/>
      <c r="C30" s="716"/>
      <c r="D30" s="712"/>
      <c r="E30" s="713"/>
      <c r="F30" s="714"/>
      <c r="G30" s="316" t="str">
        <f t="shared" si="6"/>
        <v>-</v>
      </c>
      <c r="H30" s="317"/>
      <c r="I30" s="108" t="s">
        <v>153</v>
      </c>
      <c r="J30" s="318"/>
      <c r="K30" s="108" t="s">
        <v>165</v>
      </c>
      <c r="L30" s="319">
        <f t="shared" si="7"/>
        <v>0</v>
      </c>
      <c r="M30" s="325" t="s">
        <v>166</v>
      </c>
      <c r="N30" s="320"/>
      <c r="O30" s="109" t="s">
        <v>165</v>
      </c>
      <c r="P30" s="309">
        <f>L30*N30*12</f>
        <v>0</v>
      </c>
      <c r="Q30" s="309">
        <f t="shared" ref="Q30:AS30" si="28">(+P30*$S$5)+P30</f>
        <v>0</v>
      </c>
      <c r="R30" s="309">
        <f t="shared" si="28"/>
        <v>0</v>
      </c>
      <c r="S30" s="309">
        <f t="shared" si="28"/>
        <v>0</v>
      </c>
      <c r="T30" s="309">
        <f t="shared" si="28"/>
        <v>0</v>
      </c>
      <c r="U30" s="309">
        <f t="shared" si="28"/>
        <v>0</v>
      </c>
      <c r="V30" s="309">
        <f t="shared" si="28"/>
        <v>0</v>
      </c>
      <c r="W30" s="309">
        <f t="shared" si="28"/>
        <v>0</v>
      </c>
      <c r="X30" s="309">
        <f t="shared" si="28"/>
        <v>0</v>
      </c>
      <c r="Y30" s="309">
        <f t="shared" si="28"/>
        <v>0</v>
      </c>
      <c r="Z30" s="309">
        <f t="shared" si="28"/>
        <v>0</v>
      </c>
      <c r="AA30" s="309">
        <f t="shared" si="28"/>
        <v>0</v>
      </c>
      <c r="AB30" s="309">
        <f t="shared" si="28"/>
        <v>0</v>
      </c>
      <c r="AC30" s="309">
        <f t="shared" si="28"/>
        <v>0</v>
      </c>
      <c r="AD30" s="309">
        <f t="shared" si="28"/>
        <v>0</v>
      </c>
      <c r="AE30" s="309">
        <f t="shared" si="28"/>
        <v>0</v>
      </c>
      <c r="AF30" s="309">
        <f t="shared" si="28"/>
        <v>0</v>
      </c>
      <c r="AG30" s="309">
        <f t="shared" si="28"/>
        <v>0</v>
      </c>
      <c r="AH30" s="309">
        <f t="shared" si="28"/>
        <v>0</v>
      </c>
      <c r="AI30" s="309">
        <f t="shared" si="28"/>
        <v>0</v>
      </c>
      <c r="AJ30" s="309">
        <f t="shared" si="28"/>
        <v>0</v>
      </c>
      <c r="AK30" s="309">
        <f t="shared" si="28"/>
        <v>0</v>
      </c>
      <c r="AL30" s="309">
        <f t="shared" si="28"/>
        <v>0</v>
      </c>
      <c r="AM30" s="309">
        <f t="shared" si="28"/>
        <v>0</v>
      </c>
      <c r="AN30" s="309">
        <f t="shared" si="28"/>
        <v>0</v>
      </c>
      <c r="AO30" s="309">
        <f t="shared" si="28"/>
        <v>0</v>
      </c>
      <c r="AP30" s="309">
        <f t="shared" si="28"/>
        <v>0</v>
      </c>
      <c r="AQ30" s="309">
        <f t="shared" si="28"/>
        <v>0</v>
      </c>
      <c r="AR30" s="309">
        <f t="shared" si="28"/>
        <v>0</v>
      </c>
      <c r="AS30" s="309">
        <f t="shared" si="28"/>
        <v>0</v>
      </c>
      <c r="AT30" s="346">
        <f t="shared" si="9"/>
        <v>0</v>
      </c>
      <c r="AU30" s="629">
        <f t="shared" si="13"/>
        <v>0</v>
      </c>
      <c r="AV30" s="629">
        <f t="shared" si="14"/>
        <v>0</v>
      </c>
      <c r="BA30" s="827" t="str">
        <f t="shared" si="24"/>
        <v/>
      </c>
      <c r="BB30" s="827" t="str">
        <f t="shared" si="24"/>
        <v/>
      </c>
      <c r="BC30" s="827" t="str">
        <f t="shared" si="24"/>
        <v/>
      </c>
      <c r="BD30" s="827" t="str">
        <f t="shared" si="24"/>
        <v/>
      </c>
      <c r="BE30" s="827" t="str">
        <f t="shared" si="24"/>
        <v/>
      </c>
      <c r="BF30" s="827" t="str">
        <f t="shared" si="24"/>
        <v/>
      </c>
    </row>
    <row r="31" spans="1:58" ht="12.75" hidden="1" customHeight="1" x14ac:dyDescent="0.2">
      <c r="A31" s="711"/>
      <c r="B31" s="711"/>
      <c r="C31" s="716"/>
      <c r="D31" s="712"/>
      <c r="E31" s="713"/>
      <c r="F31" s="714"/>
      <c r="G31" s="316" t="str">
        <f t="shared" si="6"/>
        <v>-</v>
      </c>
      <c r="H31" s="317"/>
      <c r="I31" s="108" t="s">
        <v>153</v>
      </c>
      <c r="J31" s="318"/>
      <c r="K31" s="108" t="s">
        <v>165</v>
      </c>
      <c r="L31" s="319">
        <f t="shared" si="7"/>
        <v>0</v>
      </c>
      <c r="M31" s="325" t="s">
        <v>166</v>
      </c>
      <c r="N31" s="320"/>
      <c r="O31" s="109" t="s">
        <v>165</v>
      </c>
      <c r="P31" s="309">
        <f t="shared" ref="P31:P43" si="29">L31*N31*12</f>
        <v>0</v>
      </c>
      <c r="Q31" s="309">
        <f t="shared" ref="Q31:AS31" si="30">(+P31*$S$5)+P31</f>
        <v>0</v>
      </c>
      <c r="R31" s="309">
        <f t="shared" si="30"/>
        <v>0</v>
      </c>
      <c r="S31" s="309">
        <f t="shared" si="30"/>
        <v>0</v>
      </c>
      <c r="T31" s="309">
        <f t="shared" si="30"/>
        <v>0</v>
      </c>
      <c r="U31" s="309">
        <f t="shared" si="30"/>
        <v>0</v>
      </c>
      <c r="V31" s="309">
        <f t="shared" si="30"/>
        <v>0</v>
      </c>
      <c r="W31" s="309">
        <f t="shared" si="30"/>
        <v>0</v>
      </c>
      <c r="X31" s="309">
        <f t="shared" si="30"/>
        <v>0</v>
      </c>
      <c r="Y31" s="309">
        <f t="shared" si="30"/>
        <v>0</v>
      </c>
      <c r="Z31" s="309">
        <f t="shared" si="30"/>
        <v>0</v>
      </c>
      <c r="AA31" s="309">
        <f t="shared" si="30"/>
        <v>0</v>
      </c>
      <c r="AB31" s="309">
        <f t="shared" si="30"/>
        <v>0</v>
      </c>
      <c r="AC31" s="309">
        <f t="shared" si="30"/>
        <v>0</v>
      </c>
      <c r="AD31" s="309">
        <f t="shared" si="30"/>
        <v>0</v>
      </c>
      <c r="AE31" s="309">
        <f t="shared" si="30"/>
        <v>0</v>
      </c>
      <c r="AF31" s="309">
        <f t="shared" si="30"/>
        <v>0</v>
      </c>
      <c r="AG31" s="309">
        <f t="shared" si="30"/>
        <v>0</v>
      </c>
      <c r="AH31" s="309">
        <f t="shared" si="30"/>
        <v>0</v>
      </c>
      <c r="AI31" s="309">
        <f t="shared" si="30"/>
        <v>0</v>
      </c>
      <c r="AJ31" s="309">
        <f t="shared" si="30"/>
        <v>0</v>
      </c>
      <c r="AK31" s="309">
        <f t="shared" si="30"/>
        <v>0</v>
      </c>
      <c r="AL31" s="309">
        <f t="shared" si="30"/>
        <v>0</v>
      </c>
      <c r="AM31" s="309">
        <f t="shared" si="30"/>
        <v>0</v>
      </c>
      <c r="AN31" s="309">
        <f t="shared" si="30"/>
        <v>0</v>
      </c>
      <c r="AO31" s="309">
        <f t="shared" si="30"/>
        <v>0</v>
      </c>
      <c r="AP31" s="309">
        <f t="shared" si="30"/>
        <v>0</v>
      </c>
      <c r="AQ31" s="309">
        <f t="shared" si="30"/>
        <v>0</v>
      </c>
      <c r="AR31" s="309">
        <f t="shared" si="30"/>
        <v>0</v>
      </c>
      <c r="AS31" s="309">
        <f t="shared" si="30"/>
        <v>0</v>
      </c>
      <c r="AT31" s="346">
        <f t="shared" si="9"/>
        <v>0</v>
      </c>
      <c r="AU31" s="629">
        <f t="shared" si="13"/>
        <v>0</v>
      </c>
      <c r="AV31" s="629">
        <f t="shared" si="14"/>
        <v>0</v>
      </c>
      <c r="BA31" s="827" t="str">
        <f t="shared" si="24"/>
        <v/>
      </c>
      <c r="BB31" s="827" t="str">
        <f t="shared" si="24"/>
        <v/>
      </c>
      <c r="BC31" s="827" t="str">
        <f t="shared" si="24"/>
        <v/>
      </c>
      <c r="BD31" s="827" t="str">
        <f t="shared" si="24"/>
        <v/>
      </c>
      <c r="BE31" s="827" t="str">
        <f t="shared" si="24"/>
        <v/>
      </c>
      <c r="BF31" s="827" t="str">
        <f t="shared" si="24"/>
        <v/>
      </c>
    </row>
    <row r="32" spans="1:58" ht="15" hidden="1" customHeight="1" x14ac:dyDescent="0.25">
      <c r="A32" s="711"/>
      <c r="B32" s="711"/>
      <c r="C32" s="716"/>
      <c r="D32" s="712"/>
      <c r="E32" s="713"/>
      <c r="F32" s="714"/>
      <c r="G32" s="316" t="str">
        <f t="shared" si="6"/>
        <v>-</v>
      </c>
      <c r="H32" s="317"/>
      <c r="I32" s="108" t="s">
        <v>153</v>
      </c>
      <c r="J32" s="318"/>
      <c r="K32" s="108" t="s">
        <v>165</v>
      </c>
      <c r="L32" s="319">
        <f t="shared" si="7"/>
        <v>0</v>
      </c>
      <c r="M32" s="325" t="s">
        <v>166</v>
      </c>
      <c r="N32" s="320"/>
      <c r="O32" s="109" t="s">
        <v>165</v>
      </c>
      <c r="P32" s="309">
        <f t="shared" si="29"/>
        <v>0</v>
      </c>
      <c r="Q32" s="309">
        <f t="shared" ref="Q32:AS32" si="31">(+P32*$S$5)+P32</f>
        <v>0</v>
      </c>
      <c r="R32" s="309">
        <f t="shared" si="31"/>
        <v>0</v>
      </c>
      <c r="S32" s="309">
        <f t="shared" si="31"/>
        <v>0</v>
      </c>
      <c r="T32" s="309">
        <f t="shared" si="31"/>
        <v>0</v>
      </c>
      <c r="U32" s="309">
        <f t="shared" si="31"/>
        <v>0</v>
      </c>
      <c r="V32" s="309">
        <f t="shared" si="31"/>
        <v>0</v>
      </c>
      <c r="W32" s="309">
        <f t="shared" si="31"/>
        <v>0</v>
      </c>
      <c r="X32" s="309">
        <f t="shared" si="31"/>
        <v>0</v>
      </c>
      <c r="Y32" s="309">
        <f t="shared" si="31"/>
        <v>0</v>
      </c>
      <c r="Z32" s="309">
        <f t="shared" si="31"/>
        <v>0</v>
      </c>
      <c r="AA32" s="309">
        <f t="shared" si="31"/>
        <v>0</v>
      </c>
      <c r="AB32" s="309">
        <f t="shared" si="31"/>
        <v>0</v>
      </c>
      <c r="AC32" s="309">
        <f t="shared" si="31"/>
        <v>0</v>
      </c>
      <c r="AD32" s="309">
        <f t="shared" si="31"/>
        <v>0</v>
      </c>
      <c r="AE32" s="309">
        <f t="shared" si="31"/>
        <v>0</v>
      </c>
      <c r="AF32" s="309">
        <f t="shared" si="31"/>
        <v>0</v>
      </c>
      <c r="AG32" s="309">
        <f t="shared" si="31"/>
        <v>0</v>
      </c>
      <c r="AH32" s="309">
        <f t="shared" si="31"/>
        <v>0</v>
      </c>
      <c r="AI32" s="309">
        <f t="shared" si="31"/>
        <v>0</v>
      </c>
      <c r="AJ32" s="309">
        <f t="shared" si="31"/>
        <v>0</v>
      </c>
      <c r="AK32" s="309">
        <f t="shared" si="31"/>
        <v>0</v>
      </c>
      <c r="AL32" s="309">
        <f t="shared" si="31"/>
        <v>0</v>
      </c>
      <c r="AM32" s="309">
        <f t="shared" si="31"/>
        <v>0</v>
      </c>
      <c r="AN32" s="309">
        <f t="shared" si="31"/>
        <v>0</v>
      </c>
      <c r="AO32" s="309">
        <f t="shared" si="31"/>
        <v>0</v>
      </c>
      <c r="AP32" s="309">
        <f t="shared" si="31"/>
        <v>0</v>
      </c>
      <c r="AQ32" s="309">
        <f t="shared" si="31"/>
        <v>0</v>
      </c>
      <c r="AR32" s="309">
        <f t="shared" si="31"/>
        <v>0</v>
      </c>
      <c r="AS32" s="309">
        <f t="shared" si="31"/>
        <v>0</v>
      </c>
      <c r="AT32" s="346">
        <f t="shared" si="9"/>
        <v>0</v>
      </c>
      <c r="AU32" s="629">
        <f t="shared" si="13"/>
        <v>0</v>
      </c>
      <c r="AV32" s="629">
        <f t="shared" si="14"/>
        <v>0</v>
      </c>
      <c r="AW32" s="615" t="s">
        <v>25</v>
      </c>
      <c r="AX32" s="615"/>
      <c r="AY32" s="615"/>
      <c r="AZ32" s="615"/>
      <c r="BA32" s="827" t="str">
        <f t="shared" si="24"/>
        <v/>
      </c>
      <c r="BB32" s="827" t="str">
        <f t="shared" si="24"/>
        <v/>
      </c>
      <c r="BC32" s="827" t="str">
        <f t="shared" si="24"/>
        <v/>
      </c>
      <c r="BD32" s="827" t="str">
        <f t="shared" si="24"/>
        <v/>
      </c>
      <c r="BE32" s="827" t="str">
        <f t="shared" si="24"/>
        <v/>
      </c>
      <c r="BF32" s="827" t="str">
        <f t="shared" si="24"/>
        <v/>
      </c>
    </row>
    <row r="33" spans="1:58" ht="12.75" hidden="1" customHeight="1" x14ac:dyDescent="0.2">
      <c r="A33" s="711"/>
      <c r="B33" s="711"/>
      <c r="C33" s="716"/>
      <c r="D33" s="712"/>
      <c r="E33" s="713"/>
      <c r="F33" s="714"/>
      <c r="G33" s="316" t="str">
        <f t="shared" si="6"/>
        <v>-</v>
      </c>
      <c r="H33" s="317"/>
      <c r="I33" s="108" t="s">
        <v>153</v>
      </c>
      <c r="J33" s="318"/>
      <c r="K33" s="108" t="s">
        <v>165</v>
      </c>
      <c r="L33" s="319">
        <f t="shared" si="7"/>
        <v>0</v>
      </c>
      <c r="M33" s="325" t="s">
        <v>166</v>
      </c>
      <c r="N33" s="320"/>
      <c r="O33" s="109" t="s">
        <v>165</v>
      </c>
      <c r="P33" s="309">
        <f t="shared" si="29"/>
        <v>0</v>
      </c>
      <c r="Q33" s="309">
        <f t="shared" ref="Q33:AS33" si="32">(+P33*$S$5)+P33</f>
        <v>0</v>
      </c>
      <c r="R33" s="309">
        <f t="shared" si="32"/>
        <v>0</v>
      </c>
      <c r="S33" s="309">
        <f t="shared" si="32"/>
        <v>0</v>
      </c>
      <c r="T33" s="309">
        <f t="shared" si="32"/>
        <v>0</v>
      </c>
      <c r="U33" s="309">
        <f t="shared" si="32"/>
        <v>0</v>
      </c>
      <c r="V33" s="309">
        <f t="shared" si="32"/>
        <v>0</v>
      </c>
      <c r="W33" s="309">
        <f t="shared" si="32"/>
        <v>0</v>
      </c>
      <c r="X33" s="309">
        <f t="shared" si="32"/>
        <v>0</v>
      </c>
      <c r="Y33" s="309">
        <f t="shared" si="32"/>
        <v>0</v>
      </c>
      <c r="Z33" s="309">
        <f t="shared" si="32"/>
        <v>0</v>
      </c>
      <c r="AA33" s="309">
        <f t="shared" si="32"/>
        <v>0</v>
      </c>
      <c r="AB33" s="309">
        <f t="shared" si="32"/>
        <v>0</v>
      </c>
      <c r="AC33" s="309">
        <f t="shared" si="32"/>
        <v>0</v>
      </c>
      <c r="AD33" s="309">
        <f t="shared" si="32"/>
        <v>0</v>
      </c>
      <c r="AE33" s="309">
        <f t="shared" si="32"/>
        <v>0</v>
      </c>
      <c r="AF33" s="309">
        <f t="shared" si="32"/>
        <v>0</v>
      </c>
      <c r="AG33" s="309">
        <f t="shared" si="32"/>
        <v>0</v>
      </c>
      <c r="AH33" s="309">
        <f t="shared" si="32"/>
        <v>0</v>
      </c>
      <c r="AI33" s="309">
        <f t="shared" si="32"/>
        <v>0</v>
      </c>
      <c r="AJ33" s="309">
        <f t="shared" si="32"/>
        <v>0</v>
      </c>
      <c r="AK33" s="309">
        <f t="shared" si="32"/>
        <v>0</v>
      </c>
      <c r="AL33" s="309">
        <f t="shared" si="32"/>
        <v>0</v>
      </c>
      <c r="AM33" s="309">
        <f t="shared" si="32"/>
        <v>0</v>
      </c>
      <c r="AN33" s="309">
        <f t="shared" si="32"/>
        <v>0</v>
      </c>
      <c r="AO33" s="309">
        <f t="shared" si="32"/>
        <v>0</v>
      </c>
      <c r="AP33" s="309">
        <f t="shared" si="32"/>
        <v>0</v>
      </c>
      <c r="AQ33" s="309">
        <f t="shared" si="32"/>
        <v>0</v>
      </c>
      <c r="AR33" s="309">
        <f t="shared" si="32"/>
        <v>0</v>
      </c>
      <c r="AS33" s="309">
        <f t="shared" si="32"/>
        <v>0</v>
      </c>
      <c r="AT33" s="346">
        <f t="shared" si="9"/>
        <v>0</v>
      </c>
      <c r="AU33" s="629">
        <f t="shared" si="13"/>
        <v>0</v>
      </c>
      <c r="AV33" s="629">
        <f t="shared" si="14"/>
        <v>0</v>
      </c>
      <c r="AW33" s="2" t="s">
        <v>29</v>
      </c>
      <c r="AX33" s="2"/>
      <c r="AY33" s="2"/>
      <c r="AZ33" s="2"/>
      <c r="BA33" s="827" t="str">
        <f t="shared" si="24"/>
        <v/>
      </c>
      <c r="BB33" s="827" t="str">
        <f t="shared" si="24"/>
        <v/>
      </c>
      <c r="BC33" s="827" t="str">
        <f t="shared" si="24"/>
        <v/>
      </c>
      <c r="BD33" s="827" t="str">
        <f t="shared" si="24"/>
        <v/>
      </c>
      <c r="BE33" s="827" t="str">
        <f t="shared" si="24"/>
        <v/>
      </c>
      <c r="BF33" s="827" t="str">
        <f t="shared" si="24"/>
        <v/>
      </c>
    </row>
    <row r="34" spans="1:58" ht="12.75" hidden="1" customHeight="1" x14ac:dyDescent="0.2">
      <c r="A34" s="711"/>
      <c r="B34" s="711"/>
      <c r="C34" s="716"/>
      <c r="D34" s="712"/>
      <c r="E34" s="713"/>
      <c r="F34" s="714"/>
      <c r="G34" s="316" t="str">
        <f t="shared" si="6"/>
        <v>-</v>
      </c>
      <c r="H34" s="317"/>
      <c r="I34" s="108" t="s">
        <v>153</v>
      </c>
      <c r="J34" s="318"/>
      <c r="K34" s="108" t="s">
        <v>165</v>
      </c>
      <c r="L34" s="319">
        <f t="shared" si="7"/>
        <v>0</v>
      </c>
      <c r="M34" s="325" t="s">
        <v>166</v>
      </c>
      <c r="N34" s="320"/>
      <c r="O34" s="109" t="s">
        <v>165</v>
      </c>
      <c r="P34" s="309">
        <f t="shared" si="29"/>
        <v>0</v>
      </c>
      <c r="Q34" s="309">
        <f t="shared" ref="Q34:AS34" si="33">(+P34*$S$5)+P34</f>
        <v>0</v>
      </c>
      <c r="R34" s="309">
        <f t="shared" si="33"/>
        <v>0</v>
      </c>
      <c r="S34" s="309">
        <f t="shared" si="33"/>
        <v>0</v>
      </c>
      <c r="T34" s="309">
        <f t="shared" si="33"/>
        <v>0</v>
      </c>
      <c r="U34" s="309">
        <f t="shared" si="33"/>
        <v>0</v>
      </c>
      <c r="V34" s="309">
        <f t="shared" si="33"/>
        <v>0</v>
      </c>
      <c r="W34" s="309">
        <f t="shared" si="33"/>
        <v>0</v>
      </c>
      <c r="X34" s="309">
        <f t="shared" si="33"/>
        <v>0</v>
      </c>
      <c r="Y34" s="309">
        <f t="shared" si="33"/>
        <v>0</v>
      </c>
      <c r="Z34" s="309">
        <f t="shared" si="33"/>
        <v>0</v>
      </c>
      <c r="AA34" s="309">
        <f t="shared" si="33"/>
        <v>0</v>
      </c>
      <c r="AB34" s="309">
        <f t="shared" si="33"/>
        <v>0</v>
      </c>
      <c r="AC34" s="309">
        <f t="shared" si="33"/>
        <v>0</v>
      </c>
      <c r="AD34" s="309">
        <f t="shared" si="33"/>
        <v>0</v>
      </c>
      <c r="AE34" s="309">
        <f t="shared" si="33"/>
        <v>0</v>
      </c>
      <c r="AF34" s="309">
        <f t="shared" si="33"/>
        <v>0</v>
      </c>
      <c r="AG34" s="309">
        <f t="shared" si="33"/>
        <v>0</v>
      </c>
      <c r="AH34" s="309">
        <f t="shared" si="33"/>
        <v>0</v>
      </c>
      <c r="AI34" s="309">
        <f t="shared" si="33"/>
        <v>0</v>
      </c>
      <c r="AJ34" s="309">
        <f t="shared" si="33"/>
        <v>0</v>
      </c>
      <c r="AK34" s="309">
        <f t="shared" si="33"/>
        <v>0</v>
      </c>
      <c r="AL34" s="309">
        <f t="shared" si="33"/>
        <v>0</v>
      </c>
      <c r="AM34" s="309">
        <f t="shared" si="33"/>
        <v>0</v>
      </c>
      <c r="AN34" s="309">
        <f t="shared" si="33"/>
        <v>0</v>
      </c>
      <c r="AO34" s="309">
        <f t="shared" si="33"/>
        <v>0</v>
      </c>
      <c r="AP34" s="309">
        <f t="shared" si="33"/>
        <v>0</v>
      </c>
      <c r="AQ34" s="309">
        <f t="shared" si="33"/>
        <v>0</v>
      </c>
      <c r="AR34" s="309">
        <f t="shared" si="33"/>
        <v>0</v>
      </c>
      <c r="AS34" s="309">
        <f t="shared" si="33"/>
        <v>0</v>
      </c>
      <c r="AT34" s="346">
        <f t="shared" si="9"/>
        <v>0</v>
      </c>
      <c r="AU34" s="629">
        <f t="shared" si="13"/>
        <v>0</v>
      </c>
      <c r="AV34" s="629">
        <f t="shared" si="14"/>
        <v>0</v>
      </c>
      <c r="AW34" s="616" t="s">
        <v>26</v>
      </c>
      <c r="AX34" s="616"/>
      <c r="AY34" s="616"/>
      <c r="AZ34" s="616"/>
      <c r="BA34" s="827" t="str">
        <f t="shared" si="24"/>
        <v/>
      </c>
      <c r="BB34" s="827" t="str">
        <f t="shared" si="24"/>
        <v/>
      </c>
      <c r="BC34" s="827" t="str">
        <f t="shared" si="24"/>
        <v/>
      </c>
      <c r="BD34" s="827" t="str">
        <f t="shared" si="24"/>
        <v/>
      </c>
      <c r="BE34" s="827" t="str">
        <f t="shared" si="24"/>
        <v/>
      </c>
      <c r="BF34" s="827" t="str">
        <f t="shared" si="24"/>
        <v/>
      </c>
    </row>
    <row r="35" spans="1:58" ht="12.75" hidden="1" customHeight="1" x14ac:dyDescent="0.2">
      <c r="A35" s="711"/>
      <c r="B35" s="711"/>
      <c r="C35" s="716"/>
      <c r="D35" s="712"/>
      <c r="E35" s="713"/>
      <c r="F35" s="714"/>
      <c r="G35" s="316" t="str">
        <f t="shared" si="6"/>
        <v>-</v>
      </c>
      <c r="H35" s="317"/>
      <c r="I35" s="108" t="s">
        <v>153</v>
      </c>
      <c r="J35" s="318"/>
      <c r="K35" s="108" t="s">
        <v>165</v>
      </c>
      <c r="L35" s="319">
        <f t="shared" si="7"/>
        <v>0</v>
      </c>
      <c r="M35" s="325" t="s">
        <v>166</v>
      </c>
      <c r="N35" s="320"/>
      <c r="O35" s="109" t="s">
        <v>165</v>
      </c>
      <c r="P35" s="309">
        <f t="shared" si="29"/>
        <v>0</v>
      </c>
      <c r="Q35" s="309">
        <f t="shared" ref="Q35:AS35" si="34">(+P35*$S$5)+P35</f>
        <v>0</v>
      </c>
      <c r="R35" s="309">
        <f t="shared" si="34"/>
        <v>0</v>
      </c>
      <c r="S35" s="309">
        <f t="shared" si="34"/>
        <v>0</v>
      </c>
      <c r="T35" s="309">
        <f t="shared" si="34"/>
        <v>0</v>
      </c>
      <c r="U35" s="309">
        <f t="shared" si="34"/>
        <v>0</v>
      </c>
      <c r="V35" s="309">
        <f t="shared" si="34"/>
        <v>0</v>
      </c>
      <c r="W35" s="309">
        <f t="shared" si="34"/>
        <v>0</v>
      </c>
      <c r="X35" s="309">
        <f t="shared" si="34"/>
        <v>0</v>
      </c>
      <c r="Y35" s="309">
        <f t="shared" si="34"/>
        <v>0</v>
      </c>
      <c r="Z35" s="309">
        <f t="shared" si="34"/>
        <v>0</v>
      </c>
      <c r="AA35" s="309">
        <f t="shared" si="34"/>
        <v>0</v>
      </c>
      <c r="AB35" s="309">
        <f t="shared" si="34"/>
        <v>0</v>
      </c>
      <c r="AC35" s="309">
        <f t="shared" si="34"/>
        <v>0</v>
      </c>
      <c r="AD35" s="309">
        <f t="shared" si="34"/>
        <v>0</v>
      </c>
      <c r="AE35" s="309">
        <f t="shared" si="34"/>
        <v>0</v>
      </c>
      <c r="AF35" s="309">
        <f t="shared" si="34"/>
        <v>0</v>
      </c>
      <c r="AG35" s="309">
        <f t="shared" si="34"/>
        <v>0</v>
      </c>
      <c r="AH35" s="309">
        <f t="shared" si="34"/>
        <v>0</v>
      </c>
      <c r="AI35" s="309">
        <f t="shared" si="34"/>
        <v>0</v>
      </c>
      <c r="AJ35" s="309">
        <f t="shared" si="34"/>
        <v>0</v>
      </c>
      <c r="AK35" s="309">
        <f t="shared" si="34"/>
        <v>0</v>
      </c>
      <c r="AL35" s="309">
        <f t="shared" si="34"/>
        <v>0</v>
      </c>
      <c r="AM35" s="309">
        <f t="shared" si="34"/>
        <v>0</v>
      </c>
      <c r="AN35" s="309">
        <f t="shared" si="34"/>
        <v>0</v>
      </c>
      <c r="AO35" s="309">
        <f t="shared" si="34"/>
        <v>0</v>
      </c>
      <c r="AP35" s="309">
        <f t="shared" si="34"/>
        <v>0</v>
      </c>
      <c r="AQ35" s="309">
        <f t="shared" si="34"/>
        <v>0</v>
      </c>
      <c r="AR35" s="309">
        <f t="shared" si="34"/>
        <v>0</v>
      </c>
      <c r="AS35" s="309">
        <f t="shared" si="34"/>
        <v>0</v>
      </c>
      <c r="AT35" s="346">
        <f t="shared" si="9"/>
        <v>0</v>
      </c>
      <c r="AU35" s="629">
        <f t="shared" si="13"/>
        <v>0</v>
      </c>
      <c r="AV35" s="629">
        <f t="shared" si="14"/>
        <v>0</v>
      </c>
      <c r="AW35" s="617" t="s">
        <v>27</v>
      </c>
      <c r="AX35" s="617"/>
      <c r="AY35" s="617"/>
      <c r="AZ35" s="617"/>
      <c r="BA35" s="827" t="str">
        <f t="shared" si="24"/>
        <v/>
      </c>
      <c r="BB35" s="827" t="str">
        <f t="shared" si="24"/>
        <v/>
      </c>
      <c r="BC35" s="827" t="str">
        <f t="shared" si="24"/>
        <v/>
      </c>
      <c r="BD35" s="827" t="str">
        <f t="shared" si="24"/>
        <v/>
      </c>
      <c r="BE35" s="827" t="str">
        <f t="shared" si="24"/>
        <v/>
      </c>
      <c r="BF35" s="827" t="str">
        <f t="shared" si="24"/>
        <v/>
      </c>
    </row>
    <row r="36" spans="1:58" ht="12.75" hidden="1" customHeight="1" x14ac:dyDescent="0.2">
      <c r="A36" s="711"/>
      <c r="B36" s="711"/>
      <c r="C36" s="716"/>
      <c r="D36" s="712"/>
      <c r="E36" s="713"/>
      <c r="F36" s="714"/>
      <c r="G36" s="316" t="str">
        <f t="shared" si="6"/>
        <v>-</v>
      </c>
      <c r="H36" s="317"/>
      <c r="I36" s="108" t="s">
        <v>153</v>
      </c>
      <c r="J36" s="318"/>
      <c r="K36" s="108" t="s">
        <v>165</v>
      </c>
      <c r="L36" s="319">
        <f t="shared" si="7"/>
        <v>0</v>
      </c>
      <c r="M36" s="325" t="s">
        <v>166</v>
      </c>
      <c r="N36" s="320"/>
      <c r="O36" s="109" t="s">
        <v>165</v>
      </c>
      <c r="P36" s="309">
        <f t="shared" si="29"/>
        <v>0</v>
      </c>
      <c r="Q36" s="309">
        <f t="shared" ref="Q36:AS36" si="35">(+P36*$S$5)+P36</f>
        <v>0</v>
      </c>
      <c r="R36" s="309">
        <f t="shared" si="35"/>
        <v>0</v>
      </c>
      <c r="S36" s="309">
        <f t="shared" si="35"/>
        <v>0</v>
      </c>
      <c r="T36" s="309">
        <f t="shared" si="35"/>
        <v>0</v>
      </c>
      <c r="U36" s="309">
        <f t="shared" si="35"/>
        <v>0</v>
      </c>
      <c r="V36" s="309">
        <f t="shared" si="35"/>
        <v>0</v>
      </c>
      <c r="W36" s="309">
        <f t="shared" si="35"/>
        <v>0</v>
      </c>
      <c r="X36" s="309">
        <f t="shared" si="35"/>
        <v>0</v>
      </c>
      <c r="Y36" s="309">
        <f t="shared" si="35"/>
        <v>0</v>
      </c>
      <c r="Z36" s="309">
        <f t="shared" si="35"/>
        <v>0</v>
      </c>
      <c r="AA36" s="309">
        <f t="shared" si="35"/>
        <v>0</v>
      </c>
      <c r="AB36" s="309">
        <f t="shared" si="35"/>
        <v>0</v>
      </c>
      <c r="AC36" s="309">
        <f t="shared" si="35"/>
        <v>0</v>
      </c>
      <c r="AD36" s="309">
        <f t="shared" si="35"/>
        <v>0</v>
      </c>
      <c r="AE36" s="309">
        <f t="shared" si="35"/>
        <v>0</v>
      </c>
      <c r="AF36" s="309">
        <f t="shared" si="35"/>
        <v>0</v>
      </c>
      <c r="AG36" s="309">
        <f t="shared" si="35"/>
        <v>0</v>
      </c>
      <c r="AH36" s="309">
        <f t="shared" si="35"/>
        <v>0</v>
      </c>
      <c r="AI36" s="309">
        <f t="shared" si="35"/>
        <v>0</v>
      </c>
      <c r="AJ36" s="309">
        <f t="shared" si="35"/>
        <v>0</v>
      </c>
      <c r="AK36" s="309">
        <f t="shared" si="35"/>
        <v>0</v>
      </c>
      <c r="AL36" s="309">
        <f t="shared" si="35"/>
        <v>0</v>
      </c>
      <c r="AM36" s="309">
        <f t="shared" si="35"/>
        <v>0</v>
      </c>
      <c r="AN36" s="309">
        <f t="shared" si="35"/>
        <v>0</v>
      </c>
      <c r="AO36" s="309">
        <f t="shared" si="35"/>
        <v>0</v>
      </c>
      <c r="AP36" s="309">
        <f t="shared" si="35"/>
        <v>0</v>
      </c>
      <c r="AQ36" s="309">
        <f t="shared" si="35"/>
        <v>0</v>
      </c>
      <c r="AR36" s="309">
        <f t="shared" si="35"/>
        <v>0</v>
      </c>
      <c r="AS36" s="309">
        <f t="shared" si="35"/>
        <v>0</v>
      </c>
      <c r="AT36" s="346">
        <f t="shared" si="9"/>
        <v>0</v>
      </c>
      <c r="AU36" s="629">
        <f t="shared" si="13"/>
        <v>0</v>
      </c>
      <c r="AV36" s="629">
        <f t="shared" si="14"/>
        <v>0</v>
      </c>
      <c r="AW36" s="618" t="s">
        <v>28</v>
      </c>
      <c r="AX36" s="618"/>
      <c r="AY36" s="618"/>
      <c r="AZ36" s="618"/>
      <c r="BA36" s="827" t="str">
        <f t="shared" ref="BA36:BF45" si="36">IF(($A36=$B$5),BA$3,IF(($A36=$B$6),BA$5,IF(($A36=$B$7),BA$7,IF(($A36=$B$8),BA$9,IF(($A36=$B$9),BA$11,IF(($A36=$B$10),BA$13,""))))))</f>
        <v/>
      </c>
      <c r="BB36" s="827" t="str">
        <f t="shared" si="36"/>
        <v/>
      </c>
      <c r="BC36" s="827" t="str">
        <f t="shared" si="36"/>
        <v/>
      </c>
      <c r="BD36" s="827" t="str">
        <f t="shared" si="36"/>
        <v/>
      </c>
      <c r="BE36" s="827" t="str">
        <f t="shared" si="36"/>
        <v/>
      </c>
      <c r="BF36" s="827" t="str">
        <f t="shared" si="36"/>
        <v/>
      </c>
    </row>
    <row r="37" spans="1:58" ht="12.75" hidden="1" customHeight="1" x14ac:dyDescent="0.2">
      <c r="A37" s="711"/>
      <c r="B37" s="711"/>
      <c r="C37" s="716"/>
      <c r="D37" s="712"/>
      <c r="E37" s="713"/>
      <c r="F37" s="714"/>
      <c r="G37" s="316" t="str">
        <f t="shared" si="6"/>
        <v>-</v>
      </c>
      <c r="H37" s="317"/>
      <c r="I37" s="108" t="s">
        <v>153</v>
      </c>
      <c r="J37" s="318"/>
      <c r="K37" s="108" t="s">
        <v>165</v>
      </c>
      <c r="L37" s="319">
        <f t="shared" si="7"/>
        <v>0</v>
      </c>
      <c r="M37" s="325" t="s">
        <v>166</v>
      </c>
      <c r="N37" s="320"/>
      <c r="O37" s="109" t="s">
        <v>165</v>
      </c>
      <c r="P37" s="309">
        <f t="shared" si="29"/>
        <v>0</v>
      </c>
      <c r="Q37" s="309">
        <f t="shared" ref="Q37:AS37" si="37">(+P37*$S$5)+P37</f>
        <v>0</v>
      </c>
      <c r="R37" s="309">
        <f t="shared" si="37"/>
        <v>0</v>
      </c>
      <c r="S37" s="309">
        <f t="shared" si="37"/>
        <v>0</v>
      </c>
      <c r="T37" s="309">
        <f t="shared" si="37"/>
        <v>0</v>
      </c>
      <c r="U37" s="309">
        <f t="shared" si="37"/>
        <v>0</v>
      </c>
      <c r="V37" s="309">
        <f t="shared" si="37"/>
        <v>0</v>
      </c>
      <c r="W37" s="309">
        <f t="shared" si="37"/>
        <v>0</v>
      </c>
      <c r="X37" s="309">
        <f t="shared" si="37"/>
        <v>0</v>
      </c>
      <c r="Y37" s="309">
        <f t="shared" si="37"/>
        <v>0</v>
      </c>
      <c r="Z37" s="309">
        <f t="shared" si="37"/>
        <v>0</v>
      </c>
      <c r="AA37" s="309">
        <f t="shared" si="37"/>
        <v>0</v>
      </c>
      <c r="AB37" s="309">
        <f t="shared" si="37"/>
        <v>0</v>
      </c>
      <c r="AC37" s="309">
        <f t="shared" si="37"/>
        <v>0</v>
      </c>
      <c r="AD37" s="309">
        <f t="shared" si="37"/>
        <v>0</v>
      </c>
      <c r="AE37" s="309">
        <f t="shared" si="37"/>
        <v>0</v>
      </c>
      <c r="AF37" s="309">
        <f t="shared" si="37"/>
        <v>0</v>
      </c>
      <c r="AG37" s="309">
        <f t="shared" si="37"/>
        <v>0</v>
      </c>
      <c r="AH37" s="309">
        <f t="shared" si="37"/>
        <v>0</v>
      </c>
      <c r="AI37" s="309">
        <f t="shared" si="37"/>
        <v>0</v>
      </c>
      <c r="AJ37" s="309">
        <f t="shared" si="37"/>
        <v>0</v>
      </c>
      <c r="AK37" s="309">
        <f t="shared" si="37"/>
        <v>0</v>
      </c>
      <c r="AL37" s="309">
        <f t="shared" si="37"/>
        <v>0</v>
      </c>
      <c r="AM37" s="309">
        <f t="shared" si="37"/>
        <v>0</v>
      </c>
      <c r="AN37" s="309">
        <f t="shared" si="37"/>
        <v>0</v>
      </c>
      <c r="AO37" s="309">
        <f t="shared" si="37"/>
        <v>0</v>
      </c>
      <c r="AP37" s="309">
        <f t="shared" si="37"/>
        <v>0</v>
      </c>
      <c r="AQ37" s="309">
        <f t="shared" si="37"/>
        <v>0</v>
      </c>
      <c r="AR37" s="309">
        <f t="shared" si="37"/>
        <v>0</v>
      </c>
      <c r="AS37" s="309">
        <f t="shared" si="37"/>
        <v>0</v>
      </c>
      <c r="AT37" s="346">
        <f t="shared" si="9"/>
        <v>0</v>
      </c>
      <c r="AU37" s="629">
        <f t="shared" si="13"/>
        <v>0</v>
      </c>
      <c r="AV37" s="629">
        <f t="shared" si="14"/>
        <v>0</v>
      </c>
      <c r="AW37" s="619" t="s">
        <v>30</v>
      </c>
      <c r="AX37" s="619"/>
      <c r="AY37" s="619"/>
      <c r="AZ37" s="619"/>
      <c r="BA37" s="827" t="str">
        <f t="shared" si="36"/>
        <v/>
      </c>
      <c r="BB37" s="827" t="str">
        <f t="shared" si="36"/>
        <v/>
      </c>
      <c r="BC37" s="827" t="str">
        <f t="shared" si="36"/>
        <v/>
      </c>
      <c r="BD37" s="827" t="str">
        <f t="shared" si="36"/>
        <v/>
      </c>
      <c r="BE37" s="827" t="str">
        <f t="shared" si="36"/>
        <v/>
      </c>
      <c r="BF37" s="827" t="str">
        <f t="shared" si="36"/>
        <v/>
      </c>
    </row>
    <row r="38" spans="1:58" ht="12.75" hidden="1" customHeight="1" x14ac:dyDescent="0.2">
      <c r="A38" s="711"/>
      <c r="B38" s="711"/>
      <c r="C38" s="716"/>
      <c r="D38" s="712"/>
      <c r="E38" s="713"/>
      <c r="F38" s="714"/>
      <c r="G38" s="316" t="str">
        <f t="shared" si="6"/>
        <v>-</v>
      </c>
      <c r="H38" s="317"/>
      <c r="I38" s="108" t="s">
        <v>153</v>
      </c>
      <c r="J38" s="318"/>
      <c r="K38" s="108" t="s">
        <v>165</v>
      </c>
      <c r="L38" s="319">
        <f t="shared" si="7"/>
        <v>0</v>
      </c>
      <c r="M38" s="325" t="s">
        <v>166</v>
      </c>
      <c r="N38" s="320"/>
      <c r="O38" s="109" t="s">
        <v>165</v>
      </c>
      <c r="P38" s="309">
        <f t="shared" si="29"/>
        <v>0</v>
      </c>
      <c r="Q38" s="309">
        <f t="shared" ref="Q38:AS38" si="38">(+P38*$S$5)+P38</f>
        <v>0</v>
      </c>
      <c r="R38" s="309">
        <f t="shared" si="38"/>
        <v>0</v>
      </c>
      <c r="S38" s="309">
        <f t="shared" si="38"/>
        <v>0</v>
      </c>
      <c r="T38" s="309">
        <f t="shared" si="38"/>
        <v>0</v>
      </c>
      <c r="U38" s="309">
        <f t="shared" si="38"/>
        <v>0</v>
      </c>
      <c r="V38" s="309">
        <f t="shared" si="38"/>
        <v>0</v>
      </c>
      <c r="W38" s="309">
        <f t="shared" si="38"/>
        <v>0</v>
      </c>
      <c r="X38" s="309">
        <f t="shared" si="38"/>
        <v>0</v>
      </c>
      <c r="Y38" s="309">
        <f t="shared" si="38"/>
        <v>0</v>
      </c>
      <c r="Z38" s="309">
        <f t="shared" si="38"/>
        <v>0</v>
      </c>
      <c r="AA38" s="309">
        <f t="shared" si="38"/>
        <v>0</v>
      </c>
      <c r="AB38" s="309">
        <f t="shared" si="38"/>
        <v>0</v>
      </c>
      <c r="AC38" s="309">
        <f t="shared" si="38"/>
        <v>0</v>
      </c>
      <c r="AD38" s="309">
        <f t="shared" si="38"/>
        <v>0</v>
      </c>
      <c r="AE38" s="309">
        <f t="shared" si="38"/>
        <v>0</v>
      </c>
      <c r="AF38" s="309">
        <f t="shared" si="38"/>
        <v>0</v>
      </c>
      <c r="AG38" s="309">
        <f t="shared" si="38"/>
        <v>0</v>
      </c>
      <c r="AH38" s="309">
        <f t="shared" si="38"/>
        <v>0</v>
      </c>
      <c r="AI38" s="309">
        <f t="shared" si="38"/>
        <v>0</v>
      </c>
      <c r="AJ38" s="309">
        <f t="shared" si="38"/>
        <v>0</v>
      </c>
      <c r="AK38" s="309">
        <f t="shared" si="38"/>
        <v>0</v>
      </c>
      <c r="AL38" s="309">
        <f t="shared" si="38"/>
        <v>0</v>
      </c>
      <c r="AM38" s="309">
        <f t="shared" si="38"/>
        <v>0</v>
      </c>
      <c r="AN38" s="309">
        <f t="shared" si="38"/>
        <v>0</v>
      </c>
      <c r="AO38" s="309">
        <f t="shared" si="38"/>
        <v>0</v>
      </c>
      <c r="AP38" s="309">
        <f t="shared" si="38"/>
        <v>0</v>
      </c>
      <c r="AQ38" s="309">
        <f t="shared" si="38"/>
        <v>0</v>
      </c>
      <c r="AR38" s="309">
        <f t="shared" si="38"/>
        <v>0</v>
      </c>
      <c r="AS38" s="309">
        <f t="shared" si="38"/>
        <v>0</v>
      </c>
      <c r="AT38" s="346">
        <f t="shared" si="9"/>
        <v>0</v>
      </c>
      <c r="AU38" s="629">
        <f t="shared" si="13"/>
        <v>0</v>
      </c>
      <c r="AV38" s="629">
        <f t="shared" si="14"/>
        <v>0</v>
      </c>
      <c r="BA38" s="827" t="str">
        <f t="shared" si="36"/>
        <v/>
      </c>
      <c r="BB38" s="827" t="str">
        <f t="shared" si="36"/>
        <v/>
      </c>
      <c r="BC38" s="827" t="str">
        <f t="shared" si="36"/>
        <v/>
      </c>
      <c r="BD38" s="827" t="str">
        <f t="shared" si="36"/>
        <v/>
      </c>
      <c r="BE38" s="827" t="str">
        <f t="shared" si="36"/>
        <v/>
      </c>
      <c r="BF38" s="827" t="str">
        <f t="shared" si="36"/>
        <v/>
      </c>
    </row>
    <row r="39" spans="1:58" ht="12.75" hidden="1" customHeight="1" x14ac:dyDescent="0.2">
      <c r="A39" s="711"/>
      <c r="B39" s="711"/>
      <c r="C39" s="716"/>
      <c r="D39" s="712"/>
      <c r="E39" s="713"/>
      <c r="F39" s="714"/>
      <c r="G39" s="316" t="str">
        <f t="shared" si="6"/>
        <v>-</v>
      </c>
      <c r="H39" s="317"/>
      <c r="I39" s="108" t="s">
        <v>153</v>
      </c>
      <c r="J39" s="318"/>
      <c r="K39" s="108" t="s">
        <v>165</v>
      </c>
      <c r="L39" s="319">
        <f t="shared" si="7"/>
        <v>0</v>
      </c>
      <c r="M39" s="325" t="s">
        <v>166</v>
      </c>
      <c r="N39" s="320"/>
      <c r="O39" s="109" t="s">
        <v>165</v>
      </c>
      <c r="P39" s="309">
        <f t="shared" si="29"/>
        <v>0</v>
      </c>
      <c r="Q39" s="309">
        <f t="shared" ref="Q39:AS39" si="39">(+P39*$S$5)+P39</f>
        <v>0</v>
      </c>
      <c r="R39" s="309">
        <f t="shared" si="39"/>
        <v>0</v>
      </c>
      <c r="S39" s="309">
        <f t="shared" si="39"/>
        <v>0</v>
      </c>
      <c r="T39" s="309">
        <f t="shared" si="39"/>
        <v>0</v>
      </c>
      <c r="U39" s="309">
        <f t="shared" si="39"/>
        <v>0</v>
      </c>
      <c r="V39" s="309">
        <f t="shared" si="39"/>
        <v>0</v>
      </c>
      <c r="W39" s="309">
        <f t="shared" si="39"/>
        <v>0</v>
      </c>
      <c r="X39" s="309">
        <f t="shared" si="39"/>
        <v>0</v>
      </c>
      <c r="Y39" s="309">
        <f t="shared" si="39"/>
        <v>0</v>
      </c>
      <c r="Z39" s="309">
        <f t="shared" si="39"/>
        <v>0</v>
      </c>
      <c r="AA39" s="309">
        <f t="shared" si="39"/>
        <v>0</v>
      </c>
      <c r="AB39" s="309">
        <f t="shared" si="39"/>
        <v>0</v>
      </c>
      <c r="AC39" s="309">
        <f t="shared" si="39"/>
        <v>0</v>
      </c>
      <c r="AD39" s="309">
        <f t="shared" si="39"/>
        <v>0</v>
      </c>
      <c r="AE39" s="309">
        <f t="shared" si="39"/>
        <v>0</v>
      </c>
      <c r="AF39" s="309">
        <f t="shared" si="39"/>
        <v>0</v>
      </c>
      <c r="AG39" s="309">
        <f t="shared" si="39"/>
        <v>0</v>
      </c>
      <c r="AH39" s="309">
        <f t="shared" si="39"/>
        <v>0</v>
      </c>
      <c r="AI39" s="309">
        <f t="shared" si="39"/>
        <v>0</v>
      </c>
      <c r="AJ39" s="309">
        <f t="shared" si="39"/>
        <v>0</v>
      </c>
      <c r="AK39" s="309">
        <f t="shared" si="39"/>
        <v>0</v>
      </c>
      <c r="AL39" s="309">
        <f t="shared" si="39"/>
        <v>0</v>
      </c>
      <c r="AM39" s="309">
        <f t="shared" si="39"/>
        <v>0</v>
      </c>
      <c r="AN39" s="309">
        <f t="shared" si="39"/>
        <v>0</v>
      </c>
      <c r="AO39" s="309">
        <f t="shared" si="39"/>
        <v>0</v>
      </c>
      <c r="AP39" s="309">
        <f t="shared" si="39"/>
        <v>0</v>
      </c>
      <c r="AQ39" s="309">
        <f t="shared" si="39"/>
        <v>0</v>
      </c>
      <c r="AR39" s="309">
        <f t="shared" si="39"/>
        <v>0</v>
      </c>
      <c r="AS39" s="309">
        <f t="shared" si="39"/>
        <v>0</v>
      </c>
      <c r="AT39" s="346">
        <f t="shared" si="9"/>
        <v>0</v>
      </c>
      <c r="AU39" s="629">
        <f t="shared" si="13"/>
        <v>0</v>
      </c>
      <c r="AV39" s="629">
        <f t="shared" si="14"/>
        <v>0</v>
      </c>
      <c r="BA39" s="827" t="str">
        <f t="shared" si="36"/>
        <v/>
      </c>
      <c r="BB39" s="827" t="str">
        <f t="shared" si="36"/>
        <v/>
      </c>
      <c r="BC39" s="827" t="str">
        <f t="shared" si="36"/>
        <v/>
      </c>
      <c r="BD39" s="827" t="str">
        <f t="shared" si="36"/>
        <v/>
      </c>
      <c r="BE39" s="827" t="str">
        <f t="shared" si="36"/>
        <v/>
      </c>
      <c r="BF39" s="827" t="str">
        <f t="shared" si="36"/>
        <v/>
      </c>
    </row>
    <row r="40" spans="1:58" ht="12.75" hidden="1" customHeight="1" x14ac:dyDescent="0.2">
      <c r="A40" s="711"/>
      <c r="B40" s="711"/>
      <c r="C40" s="716"/>
      <c r="D40" s="712"/>
      <c r="E40" s="713"/>
      <c r="F40" s="714"/>
      <c r="G40" s="316" t="str">
        <f t="shared" si="6"/>
        <v>-</v>
      </c>
      <c r="H40" s="317"/>
      <c r="I40" s="108" t="s">
        <v>153</v>
      </c>
      <c r="J40" s="318"/>
      <c r="K40" s="108" t="s">
        <v>165</v>
      </c>
      <c r="L40" s="319">
        <f t="shared" si="7"/>
        <v>0</v>
      </c>
      <c r="M40" s="325" t="s">
        <v>166</v>
      </c>
      <c r="N40" s="320"/>
      <c r="O40" s="109" t="s">
        <v>165</v>
      </c>
      <c r="P40" s="309">
        <f t="shared" si="29"/>
        <v>0</v>
      </c>
      <c r="Q40" s="309">
        <f t="shared" ref="Q40:AS40" si="40">(+P40*$S$5)+P40</f>
        <v>0</v>
      </c>
      <c r="R40" s="309">
        <f t="shared" si="40"/>
        <v>0</v>
      </c>
      <c r="S40" s="309">
        <f t="shared" si="40"/>
        <v>0</v>
      </c>
      <c r="T40" s="309">
        <f t="shared" si="40"/>
        <v>0</v>
      </c>
      <c r="U40" s="309">
        <f t="shared" si="40"/>
        <v>0</v>
      </c>
      <c r="V40" s="309">
        <f t="shared" si="40"/>
        <v>0</v>
      </c>
      <c r="W40" s="309">
        <f t="shared" si="40"/>
        <v>0</v>
      </c>
      <c r="X40" s="309">
        <f t="shared" si="40"/>
        <v>0</v>
      </c>
      <c r="Y40" s="309">
        <f t="shared" si="40"/>
        <v>0</v>
      </c>
      <c r="Z40" s="309">
        <f t="shared" si="40"/>
        <v>0</v>
      </c>
      <c r="AA40" s="309">
        <f t="shared" si="40"/>
        <v>0</v>
      </c>
      <c r="AB40" s="309">
        <f t="shared" si="40"/>
        <v>0</v>
      </c>
      <c r="AC40" s="309">
        <f t="shared" si="40"/>
        <v>0</v>
      </c>
      <c r="AD40" s="309">
        <f t="shared" si="40"/>
        <v>0</v>
      </c>
      <c r="AE40" s="309">
        <f t="shared" si="40"/>
        <v>0</v>
      </c>
      <c r="AF40" s="309">
        <f t="shared" si="40"/>
        <v>0</v>
      </c>
      <c r="AG40" s="309">
        <f t="shared" si="40"/>
        <v>0</v>
      </c>
      <c r="AH40" s="309">
        <f t="shared" si="40"/>
        <v>0</v>
      </c>
      <c r="AI40" s="309">
        <f t="shared" si="40"/>
        <v>0</v>
      </c>
      <c r="AJ40" s="309">
        <f t="shared" si="40"/>
        <v>0</v>
      </c>
      <c r="AK40" s="309">
        <f t="shared" si="40"/>
        <v>0</v>
      </c>
      <c r="AL40" s="309">
        <f t="shared" si="40"/>
        <v>0</v>
      </c>
      <c r="AM40" s="309">
        <f t="shared" si="40"/>
        <v>0</v>
      </c>
      <c r="AN40" s="309">
        <f t="shared" si="40"/>
        <v>0</v>
      </c>
      <c r="AO40" s="309">
        <f t="shared" si="40"/>
        <v>0</v>
      </c>
      <c r="AP40" s="309">
        <f t="shared" si="40"/>
        <v>0</v>
      </c>
      <c r="AQ40" s="309">
        <f t="shared" si="40"/>
        <v>0</v>
      </c>
      <c r="AR40" s="309">
        <f t="shared" si="40"/>
        <v>0</v>
      </c>
      <c r="AS40" s="309">
        <f t="shared" si="40"/>
        <v>0</v>
      </c>
      <c r="AT40" s="346">
        <f t="shared" si="9"/>
        <v>0</v>
      </c>
      <c r="AU40" s="629">
        <f t="shared" si="13"/>
        <v>0</v>
      </c>
      <c r="AV40" s="629">
        <f t="shared" si="14"/>
        <v>0</v>
      </c>
      <c r="BA40" s="827" t="str">
        <f t="shared" si="36"/>
        <v/>
      </c>
      <c r="BB40" s="827" t="str">
        <f t="shared" si="36"/>
        <v/>
      </c>
      <c r="BC40" s="827" t="str">
        <f t="shared" si="36"/>
        <v/>
      </c>
      <c r="BD40" s="827" t="str">
        <f t="shared" si="36"/>
        <v/>
      </c>
      <c r="BE40" s="827" t="str">
        <f t="shared" si="36"/>
        <v/>
      </c>
      <c r="BF40" s="827" t="str">
        <f t="shared" si="36"/>
        <v/>
      </c>
    </row>
    <row r="41" spans="1:58" ht="12.75" hidden="1" customHeight="1" x14ac:dyDescent="0.2">
      <c r="A41" s="711"/>
      <c r="B41" s="711"/>
      <c r="C41" s="716"/>
      <c r="D41" s="712"/>
      <c r="E41" s="713"/>
      <c r="F41" s="714"/>
      <c r="G41" s="316" t="str">
        <f t="shared" si="6"/>
        <v>-</v>
      </c>
      <c r="H41" s="317"/>
      <c r="I41" s="108" t="s">
        <v>153</v>
      </c>
      <c r="J41" s="318"/>
      <c r="K41" s="108" t="s">
        <v>165</v>
      </c>
      <c r="L41" s="319">
        <f t="shared" si="7"/>
        <v>0</v>
      </c>
      <c r="M41" s="325" t="s">
        <v>166</v>
      </c>
      <c r="N41" s="320"/>
      <c r="O41" s="109" t="s">
        <v>165</v>
      </c>
      <c r="P41" s="309">
        <f t="shared" si="29"/>
        <v>0</v>
      </c>
      <c r="Q41" s="309">
        <f t="shared" ref="Q41:AS41" si="41">(+P41*$S$5)+P41</f>
        <v>0</v>
      </c>
      <c r="R41" s="309">
        <f t="shared" si="41"/>
        <v>0</v>
      </c>
      <c r="S41" s="309">
        <f t="shared" si="41"/>
        <v>0</v>
      </c>
      <c r="T41" s="309">
        <f t="shared" si="41"/>
        <v>0</v>
      </c>
      <c r="U41" s="309">
        <f t="shared" si="41"/>
        <v>0</v>
      </c>
      <c r="V41" s="309">
        <f t="shared" si="41"/>
        <v>0</v>
      </c>
      <c r="W41" s="309">
        <f t="shared" si="41"/>
        <v>0</v>
      </c>
      <c r="X41" s="309">
        <f t="shared" si="41"/>
        <v>0</v>
      </c>
      <c r="Y41" s="309">
        <f t="shared" si="41"/>
        <v>0</v>
      </c>
      <c r="Z41" s="309">
        <f t="shared" si="41"/>
        <v>0</v>
      </c>
      <c r="AA41" s="309">
        <f t="shared" si="41"/>
        <v>0</v>
      </c>
      <c r="AB41" s="309">
        <f t="shared" si="41"/>
        <v>0</v>
      </c>
      <c r="AC41" s="309">
        <f t="shared" si="41"/>
        <v>0</v>
      </c>
      <c r="AD41" s="309">
        <f t="shared" si="41"/>
        <v>0</v>
      </c>
      <c r="AE41" s="309">
        <f t="shared" si="41"/>
        <v>0</v>
      </c>
      <c r="AF41" s="309">
        <f t="shared" si="41"/>
        <v>0</v>
      </c>
      <c r="AG41" s="309">
        <f t="shared" si="41"/>
        <v>0</v>
      </c>
      <c r="AH41" s="309">
        <f t="shared" si="41"/>
        <v>0</v>
      </c>
      <c r="AI41" s="309">
        <f t="shared" si="41"/>
        <v>0</v>
      </c>
      <c r="AJ41" s="309">
        <f t="shared" si="41"/>
        <v>0</v>
      </c>
      <c r="AK41" s="309">
        <f t="shared" si="41"/>
        <v>0</v>
      </c>
      <c r="AL41" s="309">
        <f t="shared" si="41"/>
        <v>0</v>
      </c>
      <c r="AM41" s="309">
        <f t="shared" si="41"/>
        <v>0</v>
      </c>
      <c r="AN41" s="309">
        <f t="shared" si="41"/>
        <v>0</v>
      </c>
      <c r="AO41" s="309">
        <f t="shared" si="41"/>
        <v>0</v>
      </c>
      <c r="AP41" s="309">
        <f t="shared" si="41"/>
        <v>0</v>
      </c>
      <c r="AQ41" s="309">
        <f t="shared" si="41"/>
        <v>0</v>
      </c>
      <c r="AR41" s="309">
        <f t="shared" si="41"/>
        <v>0</v>
      </c>
      <c r="AS41" s="309">
        <f t="shared" si="41"/>
        <v>0</v>
      </c>
      <c r="AT41" s="346">
        <f t="shared" si="9"/>
        <v>0</v>
      </c>
      <c r="AU41" s="629">
        <f t="shared" si="13"/>
        <v>0</v>
      </c>
      <c r="AV41" s="629">
        <f t="shared" si="14"/>
        <v>0</v>
      </c>
      <c r="BA41" s="827" t="str">
        <f t="shared" si="36"/>
        <v/>
      </c>
      <c r="BB41" s="827" t="str">
        <f t="shared" si="36"/>
        <v/>
      </c>
      <c r="BC41" s="827" t="str">
        <f t="shared" si="36"/>
        <v/>
      </c>
      <c r="BD41" s="827" t="str">
        <f t="shared" si="36"/>
        <v/>
      </c>
      <c r="BE41" s="827" t="str">
        <f t="shared" si="36"/>
        <v/>
      </c>
      <c r="BF41" s="827" t="str">
        <f t="shared" si="36"/>
        <v/>
      </c>
    </row>
    <row r="42" spans="1:58" ht="12.75" hidden="1" customHeight="1" x14ac:dyDescent="0.2">
      <c r="A42" s="711"/>
      <c r="B42" s="711"/>
      <c r="C42" s="716"/>
      <c r="D42" s="712"/>
      <c r="E42" s="713"/>
      <c r="F42" s="714"/>
      <c r="G42" s="316" t="str">
        <f t="shared" si="6"/>
        <v>-</v>
      </c>
      <c r="H42" s="317"/>
      <c r="I42" s="108" t="s">
        <v>153</v>
      </c>
      <c r="J42" s="318"/>
      <c r="K42" s="108" t="s">
        <v>165</v>
      </c>
      <c r="L42" s="319">
        <f t="shared" si="7"/>
        <v>0</v>
      </c>
      <c r="M42" s="325" t="s">
        <v>166</v>
      </c>
      <c r="N42" s="320"/>
      <c r="O42" s="109" t="s">
        <v>165</v>
      </c>
      <c r="P42" s="309">
        <f t="shared" si="29"/>
        <v>0</v>
      </c>
      <c r="Q42" s="309">
        <f t="shared" ref="Q42:AS42" si="42">(+P42*$S$5)+P42</f>
        <v>0</v>
      </c>
      <c r="R42" s="309">
        <f t="shared" si="42"/>
        <v>0</v>
      </c>
      <c r="S42" s="309">
        <f t="shared" si="42"/>
        <v>0</v>
      </c>
      <c r="T42" s="309">
        <f t="shared" si="42"/>
        <v>0</v>
      </c>
      <c r="U42" s="309">
        <f t="shared" si="42"/>
        <v>0</v>
      </c>
      <c r="V42" s="309">
        <f t="shared" si="42"/>
        <v>0</v>
      </c>
      <c r="W42" s="309">
        <f t="shared" si="42"/>
        <v>0</v>
      </c>
      <c r="X42" s="309">
        <f t="shared" si="42"/>
        <v>0</v>
      </c>
      <c r="Y42" s="309">
        <f t="shared" si="42"/>
        <v>0</v>
      </c>
      <c r="Z42" s="309">
        <f t="shared" si="42"/>
        <v>0</v>
      </c>
      <c r="AA42" s="309">
        <f t="shared" si="42"/>
        <v>0</v>
      </c>
      <c r="AB42" s="309">
        <f t="shared" si="42"/>
        <v>0</v>
      </c>
      <c r="AC42" s="309">
        <f t="shared" si="42"/>
        <v>0</v>
      </c>
      <c r="AD42" s="309">
        <f t="shared" si="42"/>
        <v>0</v>
      </c>
      <c r="AE42" s="309">
        <f t="shared" si="42"/>
        <v>0</v>
      </c>
      <c r="AF42" s="309">
        <f t="shared" si="42"/>
        <v>0</v>
      </c>
      <c r="AG42" s="309">
        <f t="shared" si="42"/>
        <v>0</v>
      </c>
      <c r="AH42" s="309">
        <f t="shared" si="42"/>
        <v>0</v>
      </c>
      <c r="AI42" s="309">
        <f t="shared" si="42"/>
        <v>0</v>
      </c>
      <c r="AJ42" s="309">
        <f t="shared" si="42"/>
        <v>0</v>
      </c>
      <c r="AK42" s="309">
        <f t="shared" si="42"/>
        <v>0</v>
      </c>
      <c r="AL42" s="309">
        <f t="shared" si="42"/>
        <v>0</v>
      </c>
      <c r="AM42" s="309">
        <f t="shared" si="42"/>
        <v>0</v>
      </c>
      <c r="AN42" s="309">
        <f t="shared" si="42"/>
        <v>0</v>
      </c>
      <c r="AO42" s="309">
        <f t="shared" si="42"/>
        <v>0</v>
      </c>
      <c r="AP42" s="309">
        <f t="shared" si="42"/>
        <v>0</v>
      </c>
      <c r="AQ42" s="309">
        <f t="shared" si="42"/>
        <v>0</v>
      </c>
      <c r="AR42" s="309">
        <f t="shared" si="42"/>
        <v>0</v>
      </c>
      <c r="AS42" s="309">
        <f t="shared" si="42"/>
        <v>0</v>
      </c>
      <c r="AT42" s="346">
        <f t="shared" si="9"/>
        <v>0</v>
      </c>
      <c r="AU42" s="629">
        <f t="shared" si="13"/>
        <v>0</v>
      </c>
      <c r="AV42" s="629">
        <f t="shared" si="14"/>
        <v>0</v>
      </c>
      <c r="BA42" s="827" t="str">
        <f t="shared" si="36"/>
        <v/>
      </c>
      <c r="BB42" s="827" t="str">
        <f t="shared" si="36"/>
        <v/>
      </c>
      <c r="BC42" s="827" t="str">
        <f t="shared" si="36"/>
        <v/>
      </c>
      <c r="BD42" s="827" t="str">
        <f t="shared" si="36"/>
        <v/>
      </c>
      <c r="BE42" s="827" t="str">
        <f t="shared" si="36"/>
        <v/>
      </c>
      <c r="BF42" s="827" t="str">
        <f t="shared" si="36"/>
        <v/>
      </c>
    </row>
    <row r="43" spans="1:58" ht="12.75" hidden="1" customHeight="1" x14ac:dyDescent="0.2">
      <c r="A43" s="711"/>
      <c r="B43" s="711"/>
      <c r="C43" s="716"/>
      <c r="D43" s="712"/>
      <c r="E43" s="713"/>
      <c r="F43" s="714"/>
      <c r="G43" s="316" t="str">
        <f t="shared" si="6"/>
        <v>-</v>
      </c>
      <c r="H43" s="317"/>
      <c r="I43" s="108" t="s">
        <v>153</v>
      </c>
      <c r="J43" s="318"/>
      <c r="K43" s="108" t="s">
        <v>165</v>
      </c>
      <c r="L43" s="319">
        <f t="shared" si="7"/>
        <v>0</v>
      </c>
      <c r="M43" s="325" t="s">
        <v>166</v>
      </c>
      <c r="N43" s="320"/>
      <c r="O43" s="109" t="s">
        <v>165</v>
      </c>
      <c r="P43" s="309">
        <f t="shared" si="29"/>
        <v>0</v>
      </c>
      <c r="Q43" s="309">
        <f t="shared" ref="Q43:AS43" si="43">(+P43*$S$5)+P43</f>
        <v>0</v>
      </c>
      <c r="R43" s="309">
        <f t="shared" si="43"/>
        <v>0</v>
      </c>
      <c r="S43" s="309">
        <f t="shared" si="43"/>
        <v>0</v>
      </c>
      <c r="T43" s="309">
        <f t="shared" si="43"/>
        <v>0</v>
      </c>
      <c r="U43" s="309">
        <f t="shared" si="43"/>
        <v>0</v>
      </c>
      <c r="V43" s="309">
        <f t="shared" si="43"/>
        <v>0</v>
      </c>
      <c r="W43" s="309">
        <f t="shared" si="43"/>
        <v>0</v>
      </c>
      <c r="X43" s="309">
        <f t="shared" si="43"/>
        <v>0</v>
      </c>
      <c r="Y43" s="309">
        <f t="shared" si="43"/>
        <v>0</v>
      </c>
      <c r="Z43" s="309">
        <f t="shared" si="43"/>
        <v>0</v>
      </c>
      <c r="AA43" s="309">
        <f t="shared" si="43"/>
        <v>0</v>
      </c>
      <c r="AB43" s="309">
        <f t="shared" si="43"/>
        <v>0</v>
      </c>
      <c r="AC43" s="309">
        <f t="shared" si="43"/>
        <v>0</v>
      </c>
      <c r="AD43" s="309">
        <f t="shared" si="43"/>
        <v>0</v>
      </c>
      <c r="AE43" s="309">
        <f t="shared" si="43"/>
        <v>0</v>
      </c>
      <c r="AF43" s="309">
        <f t="shared" si="43"/>
        <v>0</v>
      </c>
      <c r="AG43" s="309">
        <f t="shared" si="43"/>
        <v>0</v>
      </c>
      <c r="AH43" s="309">
        <f t="shared" si="43"/>
        <v>0</v>
      </c>
      <c r="AI43" s="309">
        <f t="shared" si="43"/>
        <v>0</v>
      </c>
      <c r="AJ43" s="309">
        <f t="shared" si="43"/>
        <v>0</v>
      </c>
      <c r="AK43" s="309">
        <f t="shared" si="43"/>
        <v>0</v>
      </c>
      <c r="AL43" s="309">
        <f t="shared" si="43"/>
        <v>0</v>
      </c>
      <c r="AM43" s="309">
        <f t="shared" si="43"/>
        <v>0</v>
      </c>
      <c r="AN43" s="309">
        <f t="shared" si="43"/>
        <v>0</v>
      </c>
      <c r="AO43" s="309">
        <f t="shared" si="43"/>
        <v>0</v>
      </c>
      <c r="AP43" s="309">
        <f t="shared" si="43"/>
        <v>0</v>
      </c>
      <c r="AQ43" s="309">
        <f t="shared" si="43"/>
        <v>0</v>
      </c>
      <c r="AR43" s="309">
        <f t="shared" si="43"/>
        <v>0</v>
      </c>
      <c r="AS43" s="309">
        <f t="shared" si="43"/>
        <v>0</v>
      </c>
      <c r="AT43" s="346">
        <f t="shared" si="9"/>
        <v>0</v>
      </c>
      <c r="AU43" s="629">
        <f t="shared" si="13"/>
        <v>0</v>
      </c>
      <c r="AV43" s="629">
        <f t="shared" si="14"/>
        <v>0</v>
      </c>
      <c r="BA43" s="827" t="str">
        <f t="shared" si="36"/>
        <v/>
      </c>
      <c r="BB43" s="827" t="str">
        <f t="shared" si="36"/>
        <v/>
      </c>
      <c r="BC43" s="827" t="str">
        <f t="shared" si="36"/>
        <v/>
      </c>
      <c r="BD43" s="827" t="str">
        <f t="shared" si="36"/>
        <v/>
      </c>
      <c r="BE43" s="827" t="str">
        <f t="shared" si="36"/>
        <v/>
      </c>
      <c r="BF43" s="827" t="str">
        <f t="shared" si="36"/>
        <v/>
      </c>
    </row>
    <row r="44" spans="1:58" ht="12.75" hidden="1" customHeight="1" x14ac:dyDescent="0.2">
      <c r="A44" s="711"/>
      <c r="B44" s="711"/>
      <c r="C44" s="716"/>
      <c r="D44" s="712"/>
      <c r="E44" s="713"/>
      <c r="F44" s="714"/>
      <c r="G44" s="316" t="str">
        <f t="shared" si="6"/>
        <v>-</v>
      </c>
      <c r="H44" s="317"/>
      <c r="I44" s="108" t="s">
        <v>153</v>
      </c>
      <c r="J44" s="318"/>
      <c r="K44" s="108" t="s">
        <v>165</v>
      </c>
      <c r="L44" s="319">
        <f t="shared" si="7"/>
        <v>0</v>
      </c>
      <c r="M44" s="325" t="s">
        <v>166</v>
      </c>
      <c r="N44" s="320"/>
      <c r="O44" s="109" t="s">
        <v>165</v>
      </c>
      <c r="P44" s="309">
        <f>L44*N44*12</f>
        <v>0</v>
      </c>
      <c r="Q44" s="309">
        <f t="shared" ref="Q44:AS44" si="44">(+P44*$S$5)+P44</f>
        <v>0</v>
      </c>
      <c r="R44" s="309">
        <f t="shared" si="44"/>
        <v>0</v>
      </c>
      <c r="S44" s="309">
        <f t="shared" si="44"/>
        <v>0</v>
      </c>
      <c r="T44" s="309">
        <f t="shared" si="44"/>
        <v>0</v>
      </c>
      <c r="U44" s="309">
        <f t="shared" si="44"/>
        <v>0</v>
      </c>
      <c r="V44" s="309">
        <f t="shared" si="44"/>
        <v>0</v>
      </c>
      <c r="W44" s="309">
        <f t="shared" si="44"/>
        <v>0</v>
      </c>
      <c r="X44" s="309">
        <f t="shared" si="44"/>
        <v>0</v>
      </c>
      <c r="Y44" s="309">
        <f t="shared" si="44"/>
        <v>0</v>
      </c>
      <c r="Z44" s="309">
        <f t="shared" si="44"/>
        <v>0</v>
      </c>
      <c r="AA44" s="309">
        <f t="shared" si="44"/>
        <v>0</v>
      </c>
      <c r="AB44" s="309">
        <f t="shared" si="44"/>
        <v>0</v>
      </c>
      <c r="AC44" s="309">
        <f t="shared" si="44"/>
        <v>0</v>
      </c>
      <c r="AD44" s="309">
        <f t="shared" si="44"/>
        <v>0</v>
      </c>
      <c r="AE44" s="309">
        <f t="shared" si="44"/>
        <v>0</v>
      </c>
      <c r="AF44" s="309">
        <f t="shared" si="44"/>
        <v>0</v>
      </c>
      <c r="AG44" s="309">
        <f t="shared" si="44"/>
        <v>0</v>
      </c>
      <c r="AH44" s="309">
        <f t="shared" si="44"/>
        <v>0</v>
      </c>
      <c r="AI44" s="309">
        <f t="shared" si="44"/>
        <v>0</v>
      </c>
      <c r="AJ44" s="309">
        <f t="shared" si="44"/>
        <v>0</v>
      </c>
      <c r="AK44" s="309">
        <f t="shared" si="44"/>
        <v>0</v>
      </c>
      <c r="AL44" s="309">
        <f t="shared" si="44"/>
        <v>0</v>
      </c>
      <c r="AM44" s="309">
        <f t="shared" si="44"/>
        <v>0</v>
      </c>
      <c r="AN44" s="309">
        <f t="shared" si="44"/>
        <v>0</v>
      </c>
      <c r="AO44" s="309">
        <f t="shared" si="44"/>
        <v>0</v>
      </c>
      <c r="AP44" s="309">
        <f t="shared" si="44"/>
        <v>0</v>
      </c>
      <c r="AQ44" s="309">
        <f t="shared" si="44"/>
        <v>0</v>
      </c>
      <c r="AR44" s="309">
        <f t="shared" si="44"/>
        <v>0</v>
      </c>
      <c r="AS44" s="309">
        <f t="shared" si="44"/>
        <v>0</v>
      </c>
      <c r="AT44" s="346">
        <f t="shared" si="9"/>
        <v>0</v>
      </c>
      <c r="AU44" s="629">
        <f t="shared" si="13"/>
        <v>0</v>
      </c>
      <c r="AV44" s="629">
        <f t="shared" si="14"/>
        <v>0</v>
      </c>
      <c r="BA44" s="827" t="str">
        <f t="shared" si="36"/>
        <v/>
      </c>
      <c r="BB44" s="827" t="str">
        <f t="shared" si="36"/>
        <v/>
      </c>
      <c r="BC44" s="827" t="str">
        <f t="shared" si="36"/>
        <v/>
      </c>
      <c r="BD44" s="827" t="str">
        <f t="shared" si="36"/>
        <v/>
      </c>
      <c r="BE44" s="827" t="str">
        <f t="shared" si="36"/>
        <v/>
      </c>
      <c r="BF44" s="827" t="str">
        <f t="shared" si="36"/>
        <v/>
      </c>
    </row>
    <row r="45" spans="1:58" ht="12.75" hidden="1" customHeight="1" x14ac:dyDescent="0.2">
      <c r="A45" s="711"/>
      <c r="B45" s="711"/>
      <c r="C45" s="716"/>
      <c r="D45" s="712"/>
      <c r="E45" s="713"/>
      <c r="F45" s="714"/>
      <c r="G45" s="316" t="str">
        <f t="shared" si="6"/>
        <v>-</v>
      </c>
      <c r="H45" s="317"/>
      <c r="I45" s="108" t="s">
        <v>153</v>
      </c>
      <c r="J45" s="318"/>
      <c r="K45" s="108" t="s">
        <v>165</v>
      </c>
      <c r="L45" s="319">
        <f t="shared" si="7"/>
        <v>0</v>
      </c>
      <c r="M45" s="325" t="s">
        <v>166</v>
      </c>
      <c r="N45" s="320"/>
      <c r="O45" s="109" t="s">
        <v>165</v>
      </c>
      <c r="P45" s="309">
        <f t="shared" ref="P45:P57" si="45">L45*N45*12</f>
        <v>0</v>
      </c>
      <c r="Q45" s="309">
        <f t="shared" ref="Q45:AS45" si="46">(+P45*$S$5)+P45</f>
        <v>0</v>
      </c>
      <c r="R45" s="309">
        <f t="shared" si="46"/>
        <v>0</v>
      </c>
      <c r="S45" s="309">
        <f t="shared" si="46"/>
        <v>0</v>
      </c>
      <c r="T45" s="309">
        <f t="shared" si="46"/>
        <v>0</v>
      </c>
      <c r="U45" s="309">
        <f t="shared" si="46"/>
        <v>0</v>
      </c>
      <c r="V45" s="309">
        <f t="shared" si="46"/>
        <v>0</v>
      </c>
      <c r="W45" s="309">
        <f t="shared" si="46"/>
        <v>0</v>
      </c>
      <c r="X45" s="309">
        <f t="shared" si="46"/>
        <v>0</v>
      </c>
      <c r="Y45" s="309">
        <f t="shared" si="46"/>
        <v>0</v>
      </c>
      <c r="Z45" s="309">
        <f t="shared" si="46"/>
        <v>0</v>
      </c>
      <c r="AA45" s="309">
        <f t="shared" si="46"/>
        <v>0</v>
      </c>
      <c r="AB45" s="309">
        <f t="shared" si="46"/>
        <v>0</v>
      </c>
      <c r="AC45" s="309">
        <f t="shared" si="46"/>
        <v>0</v>
      </c>
      <c r="AD45" s="309">
        <f t="shared" si="46"/>
        <v>0</v>
      </c>
      <c r="AE45" s="309">
        <f t="shared" si="46"/>
        <v>0</v>
      </c>
      <c r="AF45" s="309">
        <f t="shared" si="46"/>
        <v>0</v>
      </c>
      <c r="AG45" s="309">
        <f t="shared" si="46"/>
        <v>0</v>
      </c>
      <c r="AH45" s="309">
        <f t="shared" si="46"/>
        <v>0</v>
      </c>
      <c r="AI45" s="309">
        <f t="shared" si="46"/>
        <v>0</v>
      </c>
      <c r="AJ45" s="309">
        <f t="shared" si="46"/>
        <v>0</v>
      </c>
      <c r="AK45" s="309">
        <f t="shared" si="46"/>
        <v>0</v>
      </c>
      <c r="AL45" s="309">
        <f t="shared" si="46"/>
        <v>0</v>
      </c>
      <c r="AM45" s="309">
        <f t="shared" si="46"/>
        <v>0</v>
      </c>
      <c r="AN45" s="309">
        <f t="shared" si="46"/>
        <v>0</v>
      </c>
      <c r="AO45" s="309">
        <f t="shared" si="46"/>
        <v>0</v>
      </c>
      <c r="AP45" s="309">
        <f t="shared" si="46"/>
        <v>0</v>
      </c>
      <c r="AQ45" s="309">
        <f t="shared" si="46"/>
        <v>0</v>
      </c>
      <c r="AR45" s="309">
        <f t="shared" si="46"/>
        <v>0</v>
      </c>
      <c r="AS45" s="309">
        <f t="shared" si="46"/>
        <v>0</v>
      </c>
      <c r="AT45" s="346">
        <f t="shared" si="9"/>
        <v>0</v>
      </c>
      <c r="AU45" s="629">
        <f t="shared" si="13"/>
        <v>0</v>
      </c>
      <c r="AV45" s="629">
        <f t="shared" si="14"/>
        <v>0</v>
      </c>
      <c r="BA45" s="827" t="str">
        <f t="shared" si="36"/>
        <v/>
      </c>
      <c r="BB45" s="827" t="str">
        <f t="shared" si="36"/>
        <v/>
      </c>
      <c r="BC45" s="827" t="str">
        <f t="shared" si="36"/>
        <v/>
      </c>
      <c r="BD45" s="827" t="str">
        <f t="shared" si="36"/>
        <v/>
      </c>
      <c r="BE45" s="827" t="str">
        <f t="shared" si="36"/>
        <v/>
      </c>
      <c r="BF45" s="827" t="str">
        <f t="shared" si="36"/>
        <v/>
      </c>
    </row>
    <row r="46" spans="1:58" ht="15" hidden="1" customHeight="1" x14ac:dyDescent="0.25">
      <c r="A46" s="711"/>
      <c r="B46" s="711"/>
      <c r="C46" s="716"/>
      <c r="D46" s="712"/>
      <c r="E46" s="713"/>
      <c r="F46" s="714"/>
      <c r="G46" s="316" t="str">
        <f t="shared" si="6"/>
        <v>-</v>
      </c>
      <c r="H46" s="317"/>
      <c r="I46" s="108" t="s">
        <v>153</v>
      </c>
      <c r="J46" s="318"/>
      <c r="K46" s="108" t="s">
        <v>165</v>
      </c>
      <c r="L46" s="319">
        <f t="shared" si="7"/>
        <v>0</v>
      </c>
      <c r="M46" s="325" t="s">
        <v>166</v>
      </c>
      <c r="N46" s="320"/>
      <c r="O46" s="109" t="s">
        <v>165</v>
      </c>
      <c r="P46" s="309">
        <f t="shared" si="45"/>
        <v>0</v>
      </c>
      <c r="Q46" s="309">
        <f t="shared" ref="Q46:AS46" si="47">(+P46*$S$5)+P46</f>
        <v>0</v>
      </c>
      <c r="R46" s="309">
        <f t="shared" si="47"/>
        <v>0</v>
      </c>
      <c r="S46" s="309">
        <f t="shared" si="47"/>
        <v>0</v>
      </c>
      <c r="T46" s="309">
        <f t="shared" si="47"/>
        <v>0</v>
      </c>
      <c r="U46" s="309">
        <f t="shared" si="47"/>
        <v>0</v>
      </c>
      <c r="V46" s="309">
        <f t="shared" si="47"/>
        <v>0</v>
      </c>
      <c r="W46" s="309">
        <f t="shared" si="47"/>
        <v>0</v>
      </c>
      <c r="X46" s="309">
        <f t="shared" si="47"/>
        <v>0</v>
      </c>
      <c r="Y46" s="309">
        <f t="shared" si="47"/>
        <v>0</v>
      </c>
      <c r="Z46" s="309">
        <f t="shared" si="47"/>
        <v>0</v>
      </c>
      <c r="AA46" s="309">
        <f t="shared" si="47"/>
        <v>0</v>
      </c>
      <c r="AB46" s="309">
        <f t="shared" si="47"/>
        <v>0</v>
      </c>
      <c r="AC46" s="309">
        <f t="shared" si="47"/>
        <v>0</v>
      </c>
      <c r="AD46" s="309">
        <f t="shared" si="47"/>
        <v>0</v>
      </c>
      <c r="AE46" s="309">
        <f t="shared" si="47"/>
        <v>0</v>
      </c>
      <c r="AF46" s="309">
        <f t="shared" si="47"/>
        <v>0</v>
      </c>
      <c r="AG46" s="309">
        <f t="shared" si="47"/>
        <v>0</v>
      </c>
      <c r="AH46" s="309">
        <f t="shared" si="47"/>
        <v>0</v>
      </c>
      <c r="AI46" s="309">
        <f t="shared" si="47"/>
        <v>0</v>
      </c>
      <c r="AJ46" s="309">
        <f t="shared" si="47"/>
        <v>0</v>
      </c>
      <c r="AK46" s="309">
        <f t="shared" si="47"/>
        <v>0</v>
      </c>
      <c r="AL46" s="309">
        <f t="shared" si="47"/>
        <v>0</v>
      </c>
      <c r="AM46" s="309">
        <f t="shared" si="47"/>
        <v>0</v>
      </c>
      <c r="AN46" s="309">
        <f t="shared" si="47"/>
        <v>0</v>
      </c>
      <c r="AO46" s="309">
        <f t="shared" si="47"/>
        <v>0</v>
      </c>
      <c r="AP46" s="309">
        <f t="shared" si="47"/>
        <v>0</v>
      </c>
      <c r="AQ46" s="309">
        <f t="shared" si="47"/>
        <v>0</v>
      </c>
      <c r="AR46" s="309">
        <f t="shared" si="47"/>
        <v>0</v>
      </c>
      <c r="AS46" s="309">
        <f t="shared" si="47"/>
        <v>0</v>
      </c>
      <c r="AT46" s="346">
        <f t="shared" si="9"/>
        <v>0</v>
      </c>
      <c r="AU46" s="629">
        <f t="shared" si="13"/>
        <v>0</v>
      </c>
      <c r="AV46" s="629">
        <f t="shared" si="14"/>
        <v>0</v>
      </c>
      <c r="AW46" s="615" t="s">
        <v>25</v>
      </c>
      <c r="AX46" s="615"/>
      <c r="AY46" s="615"/>
      <c r="AZ46" s="615"/>
      <c r="BA46" s="827" t="str">
        <f t="shared" ref="BA46:BF57" si="48">IF(($A46=$B$5),BA$3,IF(($A46=$B$6),BA$5,IF(($A46=$B$7),BA$7,IF(($A46=$B$8),BA$9,IF(($A46=$B$9),BA$11,IF(($A46=$B$10),BA$13,""))))))</f>
        <v/>
      </c>
      <c r="BB46" s="827" t="str">
        <f t="shared" si="48"/>
        <v/>
      </c>
      <c r="BC46" s="827" t="str">
        <f t="shared" si="48"/>
        <v/>
      </c>
      <c r="BD46" s="827" t="str">
        <f t="shared" si="48"/>
        <v/>
      </c>
      <c r="BE46" s="827" t="str">
        <f t="shared" si="48"/>
        <v/>
      </c>
      <c r="BF46" s="827" t="str">
        <f t="shared" si="48"/>
        <v/>
      </c>
    </row>
    <row r="47" spans="1:58" ht="12.75" hidden="1" customHeight="1" x14ac:dyDescent="0.2">
      <c r="A47" s="711"/>
      <c r="B47" s="711"/>
      <c r="C47" s="716"/>
      <c r="D47" s="712"/>
      <c r="E47" s="713"/>
      <c r="F47" s="714"/>
      <c r="G47" s="316" t="str">
        <f t="shared" si="6"/>
        <v>-</v>
      </c>
      <c r="H47" s="317"/>
      <c r="I47" s="108" t="s">
        <v>153</v>
      </c>
      <c r="J47" s="318"/>
      <c r="K47" s="108" t="s">
        <v>165</v>
      </c>
      <c r="L47" s="319">
        <f t="shared" si="7"/>
        <v>0</v>
      </c>
      <c r="M47" s="325" t="s">
        <v>166</v>
      </c>
      <c r="N47" s="320"/>
      <c r="O47" s="109" t="s">
        <v>165</v>
      </c>
      <c r="P47" s="309">
        <f t="shared" si="45"/>
        <v>0</v>
      </c>
      <c r="Q47" s="309">
        <f t="shared" ref="Q47:AS47" si="49">(+P47*$S$5)+P47</f>
        <v>0</v>
      </c>
      <c r="R47" s="309">
        <f t="shared" si="49"/>
        <v>0</v>
      </c>
      <c r="S47" s="309">
        <f t="shared" si="49"/>
        <v>0</v>
      </c>
      <c r="T47" s="309">
        <f t="shared" si="49"/>
        <v>0</v>
      </c>
      <c r="U47" s="309">
        <f t="shared" si="49"/>
        <v>0</v>
      </c>
      <c r="V47" s="309">
        <f t="shared" si="49"/>
        <v>0</v>
      </c>
      <c r="W47" s="309">
        <f t="shared" si="49"/>
        <v>0</v>
      </c>
      <c r="X47" s="309">
        <f t="shared" si="49"/>
        <v>0</v>
      </c>
      <c r="Y47" s="309">
        <f t="shared" si="49"/>
        <v>0</v>
      </c>
      <c r="Z47" s="309">
        <f t="shared" si="49"/>
        <v>0</v>
      </c>
      <c r="AA47" s="309">
        <f t="shared" si="49"/>
        <v>0</v>
      </c>
      <c r="AB47" s="309">
        <f t="shared" si="49"/>
        <v>0</v>
      </c>
      <c r="AC47" s="309">
        <f t="shared" si="49"/>
        <v>0</v>
      </c>
      <c r="AD47" s="309">
        <f t="shared" si="49"/>
        <v>0</v>
      </c>
      <c r="AE47" s="309">
        <f t="shared" si="49"/>
        <v>0</v>
      </c>
      <c r="AF47" s="309">
        <f t="shared" si="49"/>
        <v>0</v>
      </c>
      <c r="AG47" s="309">
        <f t="shared" si="49"/>
        <v>0</v>
      </c>
      <c r="AH47" s="309">
        <f t="shared" si="49"/>
        <v>0</v>
      </c>
      <c r="AI47" s="309">
        <f t="shared" si="49"/>
        <v>0</v>
      </c>
      <c r="AJ47" s="309">
        <f t="shared" si="49"/>
        <v>0</v>
      </c>
      <c r="AK47" s="309">
        <f t="shared" si="49"/>
        <v>0</v>
      </c>
      <c r="AL47" s="309">
        <f t="shared" si="49"/>
        <v>0</v>
      </c>
      <c r="AM47" s="309">
        <f t="shared" si="49"/>
        <v>0</v>
      </c>
      <c r="AN47" s="309">
        <f t="shared" si="49"/>
        <v>0</v>
      </c>
      <c r="AO47" s="309">
        <f t="shared" si="49"/>
        <v>0</v>
      </c>
      <c r="AP47" s="309">
        <f t="shared" si="49"/>
        <v>0</v>
      </c>
      <c r="AQ47" s="309">
        <f t="shared" si="49"/>
        <v>0</v>
      </c>
      <c r="AR47" s="309">
        <f t="shared" si="49"/>
        <v>0</v>
      </c>
      <c r="AS47" s="309">
        <f t="shared" si="49"/>
        <v>0</v>
      </c>
      <c r="AT47" s="346">
        <f t="shared" si="9"/>
        <v>0</v>
      </c>
      <c r="AU47" s="629">
        <f t="shared" si="13"/>
        <v>0</v>
      </c>
      <c r="AV47" s="629">
        <f t="shared" si="14"/>
        <v>0</v>
      </c>
      <c r="AW47" s="2" t="s">
        <v>29</v>
      </c>
      <c r="AX47" s="2"/>
      <c r="AY47" s="2"/>
      <c r="AZ47" s="2"/>
      <c r="BA47" s="827" t="str">
        <f t="shared" si="48"/>
        <v/>
      </c>
      <c r="BB47" s="827" t="str">
        <f t="shared" si="48"/>
        <v/>
      </c>
      <c r="BC47" s="827" t="str">
        <f t="shared" si="48"/>
        <v/>
      </c>
      <c r="BD47" s="827" t="str">
        <f t="shared" si="48"/>
        <v/>
      </c>
      <c r="BE47" s="827" t="str">
        <f t="shared" si="48"/>
        <v/>
      </c>
      <c r="BF47" s="827" t="str">
        <f t="shared" si="48"/>
        <v/>
      </c>
    </row>
    <row r="48" spans="1:58" ht="12.75" hidden="1" customHeight="1" x14ac:dyDescent="0.2">
      <c r="A48" s="711"/>
      <c r="B48" s="711"/>
      <c r="C48" s="716"/>
      <c r="D48" s="712"/>
      <c r="E48" s="713"/>
      <c r="F48" s="714"/>
      <c r="G48" s="316" t="str">
        <f t="shared" si="6"/>
        <v>-</v>
      </c>
      <c r="H48" s="317"/>
      <c r="I48" s="108" t="s">
        <v>153</v>
      </c>
      <c r="J48" s="318"/>
      <c r="K48" s="108" t="s">
        <v>165</v>
      </c>
      <c r="L48" s="319">
        <f t="shared" si="7"/>
        <v>0</v>
      </c>
      <c r="M48" s="325" t="s">
        <v>166</v>
      </c>
      <c r="N48" s="320"/>
      <c r="O48" s="109" t="s">
        <v>165</v>
      </c>
      <c r="P48" s="309">
        <f t="shared" si="45"/>
        <v>0</v>
      </c>
      <c r="Q48" s="309">
        <f t="shared" ref="Q48:AS48" si="50">(+P48*$S$5)+P48</f>
        <v>0</v>
      </c>
      <c r="R48" s="309">
        <f t="shared" si="50"/>
        <v>0</v>
      </c>
      <c r="S48" s="309">
        <f t="shared" si="50"/>
        <v>0</v>
      </c>
      <c r="T48" s="309">
        <f t="shared" si="50"/>
        <v>0</v>
      </c>
      <c r="U48" s="309">
        <f t="shared" si="50"/>
        <v>0</v>
      </c>
      <c r="V48" s="309">
        <f t="shared" si="50"/>
        <v>0</v>
      </c>
      <c r="W48" s="309">
        <f t="shared" si="50"/>
        <v>0</v>
      </c>
      <c r="X48" s="309">
        <f t="shared" si="50"/>
        <v>0</v>
      </c>
      <c r="Y48" s="309">
        <f t="shared" si="50"/>
        <v>0</v>
      </c>
      <c r="Z48" s="309">
        <f t="shared" si="50"/>
        <v>0</v>
      </c>
      <c r="AA48" s="309">
        <f t="shared" si="50"/>
        <v>0</v>
      </c>
      <c r="AB48" s="309">
        <f t="shared" si="50"/>
        <v>0</v>
      </c>
      <c r="AC48" s="309">
        <f t="shared" si="50"/>
        <v>0</v>
      </c>
      <c r="AD48" s="309">
        <f t="shared" si="50"/>
        <v>0</v>
      </c>
      <c r="AE48" s="309">
        <f t="shared" si="50"/>
        <v>0</v>
      </c>
      <c r="AF48" s="309">
        <f t="shared" si="50"/>
        <v>0</v>
      </c>
      <c r="AG48" s="309">
        <f t="shared" si="50"/>
        <v>0</v>
      </c>
      <c r="AH48" s="309">
        <f t="shared" si="50"/>
        <v>0</v>
      </c>
      <c r="AI48" s="309">
        <f t="shared" si="50"/>
        <v>0</v>
      </c>
      <c r="AJ48" s="309">
        <f t="shared" si="50"/>
        <v>0</v>
      </c>
      <c r="AK48" s="309">
        <f t="shared" si="50"/>
        <v>0</v>
      </c>
      <c r="AL48" s="309">
        <f t="shared" si="50"/>
        <v>0</v>
      </c>
      <c r="AM48" s="309">
        <f t="shared" si="50"/>
        <v>0</v>
      </c>
      <c r="AN48" s="309">
        <f t="shared" si="50"/>
        <v>0</v>
      </c>
      <c r="AO48" s="309">
        <f t="shared" si="50"/>
        <v>0</v>
      </c>
      <c r="AP48" s="309">
        <f t="shared" si="50"/>
        <v>0</v>
      </c>
      <c r="AQ48" s="309">
        <f t="shared" si="50"/>
        <v>0</v>
      </c>
      <c r="AR48" s="309">
        <f t="shared" si="50"/>
        <v>0</v>
      </c>
      <c r="AS48" s="309">
        <f t="shared" si="50"/>
        <v>0</v>
      </c>
      <c r="AT48" s="346">
        <f t="shared" si="9"/>
        <v>0</v>
      </c>
      <c r="AU48" s="629">
        <f t="shared" si="13"/>
        <v>0</v>
      </c>
      <c r="AV48" s="629">
        <f t="shared" si="14"/>
        <v>0</v>
      </c>
      <c r="AW48" s="616" t="s">
        <v>26</v>
      </c>
      <c r="AX48" s="616"/>
      <c r="AY48" s="616"/>
      <c r="AZ48" s="616"/>
      <c r="BA48" s="827" t="str">
        <f t="shared" si="48"/>
        <v/>
      </c>
      <c r="BB48" s="827" t="str">
        <f t="shared" si="48"/>
        <v/>
      </c>
      <c r="BC48" s="827" t="str">
        <f t="shared" si="48"/>
        <v/>
      </c>
      <c r="BD48" s="827" t="str">
        <f t="shared" si="48"/>
        <v/>
      </c>
      <c r="BE48" s="827" t="str">
        <f t="shared" si="48"/>
        <v/>
      </c>
      <c r="BF48" s="827" t="str">
        <f t="shared" si="48"/>
        <v/>
      </c>
    </row>
    <row r="49" spans="1:58" ht="12.75" hidden="1" customHeight="1" x14ac:dyDescent="0.2">
      <c r="A49" s="711"/>
      <c r="B49" s="711"/>
      <c r="C49" s="716"/>
      <c r="D49" s="712"/>
      <c r="E49" s="713"/>
      <c r="F49" s="714"/>
      <c r="G49" s="316" t="str">
        <f t="shared" si="6"/>
        <v>-</v>
      </c>
      <c r="H49" s="317"/>
      <c r="I49" s="108" t="s">
        <v>153</v>
      </c>
      <c r="J49" s="318"/>
      <c r="K49" s="108" t="s">
        <v>165</v>
      </c>
      <c r="L49" s="319">
        <f t="shared" si="7"/>
        <v>0</v>
      </c>
      <c r="M49" s="325" t="s">
        <v>166</v>
      </c>
      <c r="N49" s="320"/>
      <c r="O49" s="109" t="s">
        <v>165</v>
      </c>
      <c r="P49" s="309">
        <f t="shared" si="45"/>
        <v>0</v>
      </c>
      <c r="Q49" s="309">
        <f t="shared" ref="Q49:AS49" si="51">(+P49*$S$5)+P49</f>
        <v>0</v>
      </c>
      <c r="R49" s="309">
        <f t="shared" si="51"/>
        <v>0</v>
      </c>
      <c r="S49" s="309">
        <f t="shared" si="51"/>
        <v>0</v>
      </c>
      <c r="T49" s="309">
        <f t="shared" si="51"/>
        <v>0</v>
      </c>
      <c r="U49" s="309">
        <f t="shared" si="51"/>
        <v>0</v>
      </c>
      <c r="V49" s="309">
        <f t="shared" si="51"/>
        <v>0</v>
      </c>
      <c r="W49" s="309">
        <f t="shared" si="51"/>
        <v>0</v>
      </c>
      <c r="X49" s="309">
        <f t="shared" si="51"/>
        <v>0</v>
      </c>
      <c r="Y49" s="309">
        <f t="shared" si="51"/>
        <v>0</v>
      </c>
      <c r="Z49" s="309">
        <f t="shared" si="51"/>
        <v>0</v>
      </c>
      <c r="AA49" s="309">
        <f t="shared" si="51"/>
        <v>0</v>
      </c>
      <c r="AB49" s="309">
        <f t="shared" si="51"/>
        <v>0</v>
      </c>
      <c r="AC49" s="309">
        <f t="shared" si="51"/>
        <v>0</v>
      </c>
      <c r="AD49" s="309">
        <f t="shared" si="51"/>
        <v>0</v>
      </c>
      <c r="AE49" s="309">
        <f t="shared" si="51"/>
        <v>0</v>
      </c>
      <c r="AF49" s="309">
        <f t="shared" si="51"/>
        <v>0</v>
      </c>
      <c r="AG49" s="309">
        <f t="shared" si="51"/>
        <v>0</v>
      </c>
      <c r="AH49" s="309">
        <f t="shared" si="51"/>
        <v>0</v>
      </c>
      <c r="AI49" s="309">
        <f t="shared" si="51"/>
        <v>0</v>
      </c>
      <c r="AJ49" s="309">
        <f t="shared" si="51"/>
        <v>0</v>
      </c>
      <c r="AK49" s="309">
        <f t="shared" si="51"/>
        <v>0</v>
      </c>
      <c r="AL49" s="309">
        <f t="shared" si="51"/>
        <v>0</v>
      </c>
      <c r="AM49" s="309">
        <f t="shared" si="51"/>
        <v>0</v>
      </c>
      <c r="AN49" s="309">
        <f t="shared" si="51"/>
        <v>0</v>
      </c>
      <c r="AO49" s="309">
        <f t="shared" si="51"/>
        <v>0</v>
      </c>
      <c r="AP49" s="309">
        <f t="shared" si="51"/>
        <v>0</v>
      </c>
      <c r="AQ49" s="309">
        <f t="shared" si="51"/>
        <v>0</v>
      </c>
      <c r="AR49" s="309">
        <f t="shared" si="51"/>
        <v>0</v>
      </c>
      <c r="AS49" s="309">
        <f t="shared" si="51"/>
        <v>0</v>
      </c>
      <c r="AT49" s="346">
        <f t="shared" si="9"/>
        <v>0</v>
      </c>
      <c r="AU49" s="629">
        <f t="shared" si="13"/>
        <v>0</v>
      </c>
      <c r="AV49" s="629">
        <f t="shared" si="14"/>
        <v>0</v>
      </c>
      <c r="AW49" s="617" t="s">
        <v>27</v>
      </c>
      <c r="AX49" s="617"/>
      <c r="AY49" s="617"/>
      <c r="AZ49" s="617"/>
      <c r="BA49" s="827" t="str">
        <f t="shared" si="48"/>
        <v/>
      </c>
      <c r="BB49" s="827" t="str">
        <f t="shared" si="48"/>
        <v/>
      </c>
      <c r="BC49" s="827" t="str">
        <f t="shared" si="48"/>
        <v/>
      </c>
      <c r="BD49" s="827" t="str">
        <f t="shared" si="48"/>
        <v/>
      </c>
      <c r="BE49" s="827" t="str">
        <f t="shared" si="48"/>
        <v/>
      </c>
      <c r="BF49" s="827" t="str">
        <f t="shared" si="48"/>
        <v/>
      </c>
    </row>
    <row r="50" spans="1:58" ht="12.75" hidden="1" customHeight="1" x14ac:dyDescent="0.2">
      <c r="A50" s="711"/>
      <c r="B50" s="711"/>
      <c r="C50" s="716"/>
      <c r="D50" s="712"/>
      <c r="E50" s="713"/>
      <c r="F50" s="714"/>
      <c r="G50" s="316" t="str">
        <f t="shared" si="6"/>
        <v>-</v>
      </c>
      <c r="H50" s="317"/>
      <c r="I50" s="108" t="s">
        <v>153</v>
      </c>
      <c r="J50" s="318"/>
      <c r="K50" s="108" t="s">
        <v>165</v>
      </c>
      <c r="L50" s="319">
        <f t="shared" si="7"/>
        <v>0</v>
      </c>
      <c r="M50" s="325" t="s">
        <v>166</v>
      </c>
      <c r="N50" s="320"/>
      <c r="O50" s="109" t="s">
        <v>165</v>
      </c>
      <c r="P50" s="309">
        <f t="shared" si="45"/>
        <v>0</v>
      </c>
      <c r="Q50" s="309">
        <f t="shared" ref="Q50:AS50" si="52">(+P50*$S$5)+P50</f>
        <v>0</v>
      </c>
      <c r="R50" s="309">
        <f t="shared" si="52"/>
        <v>0</v>
      </c>
      <c r="S50" s="309">
        <f t="shared" si="52"/>
        <v>0</v>
      </c>
      <c r="T50" s="309">
        <f t="shared" si="52"/>
        <v>0</v>
      </c>
      <c r="U50" s="309">
        <f t="shared" si="52"/>
        <v>0</v>
      </c>
      <c r="V50" s="309">
        <f t="shared" si="52"/>
        <v>0</v>
      </c>
      <c r="W50" s="309">
        <f t="shared" si="52"/>
        <v>0</v>
      </c>
      <c r="X50" s="309">
        <f t="shared" si="52"/>
        <v>0</v>
      </c>
      <c r="Y50" s="309">
        <f t="shared" si="52"/>
        <v>0</v>
      </c>
      <c r="Z50" s="309">
        <f t="shared" si="52"/>
        <v>0</v>
      </c>
      <c r="AA50" s="309">
        <f t="shared" si="52"/>
        <v>0</v>
      </c>
      <c r="AB50" s="309">
        <f t="shared" si="52"/>
        <v>0</v>
      </c>
      <c r="AC50" s="309">
        <f t="shared" si="52"/>
        <v>0</v>
      </c>
      <c r="AD50" s="309">
        <f t="shared" si="52"/>
        <v>0</v>
      </c>
      <c r="AE50" s="309">
        <f t="shared" si="52"/>
        <v>0</v>
      </c>
      <c r="AF50" s="309">
        <f t="shared" si="52"/>
        <v>0</v>
      </c>
      <c r="AG50" s="309">
        <f t="shared" si="52"/>
        <v>0</v>
      </c>
      <c r="AH50" s="309">
        <f t="shared" si="52"/>
        <v>0</v>
      </c>
      <c r="AI50" s="309">
        <f t="shared" si="52"/>
        <v>0</v>
      </c>
      <c r="AJ50" s="309">
        <f t="shared" si="52"/>
        <v>0</v>
      </c>
      <c r="AK50" s="309">
        <f t="shared" si="52"/>
        <v>0</v>
      </c>
      <c r="AL50" s="309">
        <f t="shared" si="52"/>
        <v>0</v>
      </c>
      <c r="AM50" s="309">
        <f t="shared" si="52"/>
        <v>0</v>
      </c>
      <c r="AN50" s="309">
        <f t="shared" si="52"/>
        <v>0</v>
      </c>
      <c r="AO50" s="309">
        <f t="shared" si="52"/>
        <v>0</v>
      </c>
      <c r="AP50" s="309">
        <f t="shared" si="52"/>
        <v>0</v>
      </c>
      <c r="AQ50" s="309">
        <f t="shared" si="52"/>
        <v>0</v>
      </c>
      <c r="AR50" s="309">
        <f t="shared" si="52"/>
        <v>0</v>
      </c>
      <c r="AS50" s="309">
        <f t="shared" si="52"/>
        <v>0</v>
      </c>
      <c r="AT50" s="346">
        <f t="shared" si="9"/>
        <v>0</v>
      </c>
      <c r="AU50" s="629">
        <f t="shared" si="13"/>
        <v>0</v>
      </c>
      <c r="AV50" s="629">
        <f t="shared" si="14"/>
        <v>0</v>
      </c>
      <c r="AW50" s="618" t="s">
        <v>28</v>
      </c>
      <c r="AX50" s="618"/>
      <c r="AY50" s="618"/>
      <c r="AZ50" s="618"/>
      <c r="BA50" s="827" t="str">
        <f t="shared" si="48"/>
        <v/>
      </c>
      <c r="BB50" s="827" t="str">
        <f t="shared" si="48"/>
        <v/>
      </c>
      <c r="BC50" s="827" t="str">
        <f t="shared" si="48"/>
        <v/>
      </c>
      <c r="BD50" s="827" t="str">
        <f t="shared" si="48"/>
        <v/>
      </c>
      <c r="BE50" s="827" t="str">
        <f t="shared" si="48"/>
        <v/>
      </c>
      <c r="BF50" s="827" t="str">
        <f t="shared" si="48"/>
        <v/>
      </c>
    </row>
    <row r="51" spans="1:58" ht="12.75" hidden="1" customHeight="1" x14ac:dyDescent="0.2">
      <c r="A51" s="711"/>
      <c r="B51" s="711"/>
      <c r="C51" s="716"/>
      <c r="D51" s="712"/>
      <c r="E51" s="713"/>
      <c r="F51" s="714"/>
      <c r="G51" s="316" t="str">
        <f t="shared" si="6"/>
        <v>-</v>
      </c>
      <c r="H51" s="317"/>
      <c r="I51" s="108" t="s">
        <v>153</v>
      </c>
      <c r="J51" s="318"/>
      <c r="K51" s="108" t="s">
        <v>165</v>
      </c>
      <c r="L51" s="319">
        <f t="shared" si="7"/>
        <v>0</v>
      </c>
      <c r="M51" s="325" t="s">
        <v>166</v>
      </c>
      <c r="N51" s="320"/>
      <c r="O51" s="109" t="s">
        <v>165</v>
      </c>
      <c r="P51" s="309">
        <f t="shared" si="45"/>
        <v>0</v>
      </c>
      <c r="Q51" s="309">
        <f t="shared" ref="Q51:AS51" si="53">(+P51*$S$5)+P51</f>
        <v>0</v>
      </c>
      <c r="R51" s="309">
        <f t="shared" si="53"/>
        <v>0</v>
      </c>
      <c r="S51" s="309">
        <f t="shared" si="53"/>
        <v>0</v>
      </c>
      <c r="T51" s="309">
        <f t="shared" si="53"/>
        <v>0</v>
      </c>
      <c r="U51" s="309">
        <f t="shared" si="53"/>
        <v>0</v>
      </c>
      <c r="V51" s="309">
        <f t="shared" si="53"/>
        <v>0</v>
      </c>
      <c r="W51" s="309">
        <f t="shared" si="53"/>
        <v>0</v>
      </c>
      <c r="X51" s="309">
        <f t="shared" si="53"/>
        <v>0</v>
      </c>
      <c r="Y51" s="309">
        <f t="shared" si="53"/>
        <v>0</v>
      </c>
      <c r="Z51" s="309">
        <f t="shared" si="53"/>
        <v>0</v>
      </c>
      <c r="AA51" s="309">
        <f t="shared" si="53"/>
        <v>0</v>
      </c>
      <c r="AB51" s="309">
        <f t="shared" si="53"/>
        <v>0</v>
      </c>
      <c r="AC51" s="309">
        <f t="shared" si="53"/>
        <v>0</v>
      </c>
      <c r="AD51" s="309">
        <f t="shared" si="53"/>
        <v>0</v>
      </c>
      <c r="AE51" s="309">
        <f t="shared" si="53"/>
        <v>0</v>
      </c>
      <c r="AF51" s="309">
        <f t="shared" si="53"/>
        <v>0</v>
      </c>
      <c r="AG51" s="309">
        <f t="shared" si="53"/>
        <v>0</v>
      </c>
      <c r="AH51" s="309">
        <f t="shared" si="53"/>
        <v>0</v>
      </c>
      <c r="AI51" s="309">
        <f t="shared" si="53"/>
        <v>0</v>
      </c>
      <c r="AJ51" s="309">
        <f t="shared" si="53"/>
        <v>0</v>
      </c>
      <c r="AK51" s="309">
        <f t="shared" si="53"/>
        <v>0</v>
      </c>
      <c r="AL51" s="309">
        <f t="shared" si="53"/>
        <v>0</v>
      </c>
      <c r="AM51" s="309">
        <f t="shared" si="53"/>
        <v>0</v>
      </c>
      <c r="AN51" s="309">
        <f t="shared" si="53"/>
        <v>0</v>
      </c>
      <c r="AO51" s="309">
        <f t="shared" si="53"/>
        <v>0</v>
      </c>
      <c r="AP51" s="309">
        <f t="shared" si="53"/>
        <v>0</v>
      </c>
      <c r="AQ51" s="309">
        <f t="shared" si="53"/>
        <v>0</v>
      </c>
      <c r="AR51" s="309">
        <f t="shared" si="53"/>
        <v>0</v>
      </c>
      <c r="AS51" s="309">
        <f t="shared" si="53"/>
        <v>0</v>
      </c>
      <c r="AT51" s="346">
        <f t="shared" si="9"/>
        <v>0</v>
      </c>
      <c r="AU51" s="629">
        <f t="shared" si="13"/>
        <v>0</v>
      </c>
      <c r="AV51" s="629">
        <f t="shared" si="14"/>
        <v>0</v>
      </c>
      <c r="AW51" s="619" t="s">
        <v>30</v>
      </c>
      <c r="AX51" s="619"/>
      <c r="AY51" s="619"/>
      <c r="AZ51" s="619"/>
      <c r="BA51" s="827" t="str">
        <f t="shared" si="48"/>
        <v/>
      </c>
      <c r="BB51" s="827" t="str">
        <f t="shared" si="48"/>
        <v/>
      </c>
      <c r="BC51" s="827" t="str">
        <f t="shared" si="48"/>
        <v/>
      </c>
      <c r="BD51" s="827" t="str">
        <f t="shared" si="48"/>
        <v/>
      </c>
      <c r="BE51" s="827" t="str">
        <f t="shared" si="48"/>
        <v/>
      </c>
      <c r="BF51" s="827" t="str">
        <f t="shared" si="48"/>
        <v/>
      </c>
    </row>
    <row r="52" spans="1:58" ht="12.75" hidden="1" customHeight="1" x14ac:dyDescent="0.2">
      <c r="A52" s="711"/>
      <c r="B52" s="711"/>
      <c r="C52" s="716"/>
      <c r="D52" s="712"/>
      <c r="E52" s="713"/>
      <c r="F52" s="714"/>
      <c r="G52" s="316" t="str">
        <f t="shared" si="6"/>
        <v>-</v>
      </c>
      <c r="H52" s="317"/>
      <c r="I52" s="108" t="s">
        <v>153</v>
      </c>
      <c r="J52" s="318"/>
      <c r="K52" s="108" t="s">
        <v>165</v>
      </c>
      <c r="L52" s="319">
        <f t="shared" si="7"/>
        <v>0</v>
      </c>
      <c r="M52" s="325" t="s">
        <v>166</v>
      </c>
      <c r="N52" s="320"/>
      <c r="O52" s="109" t="s">
        <v>165</v>
      </c>
      <c r="P52" s="309">
        <f t="shared" si="45"/>
        <v>0</v>
      </c>
      <c r="Q52" s="309">
        <f t="shared" ref="Q52:AS52" si="54">(+P52*$S$5)+P52</f>
        <v>0</v>
      </c>
      <c r="R52" s="309">
        <f t="shared" si="54"/>
        <v>0</v>
      </c>
      <c r="S52" s="309">
        <f t="shared" si="54"/>
        <v>0</v>
      </c>
      <c r="T52" s="309">
        <f t="shared" si="54"/>
        <v>0</v>
      </c>
      <c r="U52" s="309">
        <f t="shared" si="54"/>
        <v>0</v>
      </c>
      <c r="V52" s="309">
        <f t="shared" si="54"/>
        <v>0</v>
      </c>
      <c r="W52" s="309">
        <f t="shared" si="54"/>
        <v>0</v>
      </c>
      <c r="X52" s="309">
        <f t="shared" si="54"/>
        <v>0</v>
      </c>
      <c r="Y52" s="309">
        <f t="shared" si="54"/>
        <v>0</v>
      </c>
      <c r="Z52" s="309">
        <f t="shared" si="54"/>
        <v>0</v>
      </c>
      <c r="AA52" s="309">
        <f t="shared" si="54"/>
        <v>0</v>
      </c>
      <c r="AB52" s="309">
        <f t="shared" si="54"/>
        <v>0</v>
      </c>
      <c r="AC52" s="309">
        <f t="shared" si="54"/>
        <v>0</v>
      </c>
      <c r="AD52" s="309">
        <f t="shared" si="54"/>
        <v>0</v>
      </c>
      <c r="AE52" s="309">
        <f t="shared" si="54"/>
        <v>0</v>
      </c>
      <c r="AF52" s="309">
        <f t="shared" si="54"/>
        <v>0</v>
      </c>
      <c r="AG52" s="309">
        <f t="shared" si="54"/>
        <v>0</v>
      </c>
      <c r="AH52" s="309">
        <f t="shared" si="54"/>
        <v>0</v>
      </c>
      <c r="AI52" s="309">
        <f t="shared" si="54"/>
        <v>0</v>
      </c>
      <c r="AJ52" s="309">
        <f t="shared" si="54"/>
        <v>0</v>
      </c>
      <c r="AK52" s="309">
        <f t="shared" si="54"/>
        <v>0</v>
      </c>
      <c r="AL52" s="309">
        <f t="shared" si="54"/>
        <v>0</v>
      </c>
      <c r="AM52" s="309">
        <f t="shared" si="54"/>
        <v>0</v>
      </c>
      <c r="AN52" s="309">
        <f t="shared" si="54"/>
        <v>0</v>
      </c>
      <c r="AO52" s="309">
        <f t="shared" si="54"/>
        <v>0</v>
      </c>
      <c r="AP52" s="309">
        <f t="shared" si="54"/>
        <v>0</v>
      </c>
      <c r="AQ52" s="309">
        <f t="shared" si="54"/>
        <v>0</v>
      </c>
      <c r="AR52" s="309">
        <f t="shared" si="54"/>
        <v>0</v>
      </c>
      <c r="AS52" s="309">
        <f t="shared" si="54"/>
        <v>0</v>
      </c>
      <c r="AT52" s="346">
        <f t="shared" si="9"/>
        <v>0</v>
      </c>
      <c r="AU52" s="629">
        <f t="shared" si="13"/>
        <v>0</v>
      </c>
      <c r="AV52" s="629">
        <f t="shared" si="14"/>
        <v>0</v>
      </c>
      <c r="BA52" s="827" t="str">
        <f t="shared" si="48"/>
        <v/>
      </c>
      <c r="BB52" s="827" t="str">
        <f t="shared" si="48"/>
        <v/>
      </c>
      <c r="BC52" s="827" t="str">
        <f t="shared" si="48"/>
        <v/>
      </c>
      <c r="BD52" s="827" t="str">
        <f t="shared" si="48"/>
        <v/>
      </c>
      <c r="BE52" s="827" t="str">
        <f t="shared" si="48"/>
        <v/>
      </c>
      <c r="BF52" s="827" t="str">
        <f t="shared" si="48"/>
        <v/>
      </c>
    </row>
    <row r="53" spans="1:58" ht="12.75" hidden="1" customHeight="1" x14ac:dyDescent="0.2">
      <c r="A53" s="711"/>
      <c r="B53" s="711"/>
      <c r="C53" s="716"/>
      <c r="D53" s="712"/>
      <c r="E53" s="713"/>
      <c r="F53" s="714"/>
      <c r="G53" s="316" t="str">
        <f t="shared" si="6"/>
        <v>-</v>
      </c>
      <c r="H53" s="317"/>
      <c r="I53" s="108" t="s">
        <v>153</v>
      </c>
      <c r="J53" s="318"/>
      <c r="K53" s="108" t="s">
        <v>165</v>
      </c>
      <c r="L53" s="319">
        <f t="shared" si="7"/>
        <v>0</v>
      </c>
      <c r="M53" s="325" t="s">
        <v>166</v>
      </c>
      <c r="N53" s="320"/>
      <c r="O53" s="109" t="s">
        <v>165</v>
      </c>
      <c r="P53" s="309">
        <f t="shared" si="45"/>
        <v>0</v>
      </c>
      <c r="Q53" s="309">
        <f t="shared" ref="Q53:AS53" si="55">(+P53*$S$5)+P53</f>
        <v>0</v>
      </c>
      <c r="R53" s="309">
        <f t="shared" si="55"/>
        <v>0</v>
      </c>
      <c r="S53" s="309">
        <f t="shared" si="55"/>
        <v>0</v>
      </c>
      <c r="T53" s="309">
        <f t="shared" si="55"/>
        <v>0</v>
      </c>
      <c r="U53" s="309">
        <f t="shared" si="55"/>
        <v>0</v>
      </c>
      <c r="V53" s="309">
        <f t="shared" si="55"/>
        <v>0</v>
      </c>
      <c r="W53" s="309">
        <f t="shared" si="55"/>
        <v>0</v>
      </c>
      <c r="X53" s="309">
        <f t="shared" si="55"/>
        <v>0</v>
      </c>
      <c r="Y53" s="309">
        <f t="shared" si="55"/>
        <v>0</v>
      </c>
      <c r="Z53" s="309">
        <f t="shared" si="55"/>
        <v>0</v>
      </c>
      <c r="AA53" s="309">
        <f t="shared" si="55"/>
        <v>0</v>
      </c>
      <c r="AB53" s="309">
        <f t="shared" si="55"/>
        <v>0</v>
      </c>
      <c r="AC53" s="309">
        <f t="shared" si="55"/>
        <v>0</v>
      </c>
      <c r="AD53" s="309">
        <f t="shared" si="55"/>
        <v>0</v>
      </c>
      <c r="AE53" s="309">
        <f t="shared" si="55"/>
        <v>0</v>
      </c>
      <c r="AF53" s="309">
        <f t="shared" si="55"/>
        <v>0</v>
      </c>
      <c r="AG53" s="309">
        <f t="shared" si="55"/>
        <v>0</v>
      </c>
      <c r="AH53" s="309">
        <f t="shared" si="55"/>
        <v>0</v>
      </c>
      <c r="AI53" s="309">
        <f t="shared" si="55"/>
        <v>0</v>
      </c>
      <c r="AJ53" s="309">
        <f t="shared" si="55"/>
        <v>0</v>
      </c>
      <c r="AK53" s="309">
        <f t="shared" si="55"/>
        <v>0</v>
      </c>
      <c r="AL53" s="309">
        <f t="shared" si="55"/>
        <v>0</v>
      </c>
      <c r="AM53" s="309">
        <f t="shared" si="55"/>
        <v>0</v>
      </c>
      <c r="AN53" s="309">
        <f t="shared" si="55"/>
        <v>0</v>
      </c>
      <c r="AO53" s="309">
        <f t="shared" si="55"/>
        <v>0</v>
      </c>
      <c r="AP53" s="309">
        <f t="shared" si="55"/>
        <v>0</v>
      </c>
      <c r="AQ53" s="309">
        <f t="shared" si="55"/>
        <v>0</v>
      </c>
      <c r="AR53" s="309">
        <f t="shared" si="55"/>
        <v>0</v>
      </c>
      <c r="AS53" s="309">
        <f t="shared" si="55"/>
        <v>0</v>
      </c>
      <c r="AT53" s="346">
        <f t="shared" si="9"/>
        <v>0</v>
      </c>
      <c r="AU53" s="629">
        <f t="shared" si="13"/>
        <v>0</v>
      </c>
      <c r="AV53" s="629">
        <f t="shared" si="14"/>
        <v>0</v>
      </c>
      <c r="BA53" s="827" t="str">
        <f t="shared" si="48"/>
        <v/>
      </c>
      <c r="BB53" s="827" t="str">
        <f t="shared" si="48"/>
        <v/>
      </c>
      <c r="BC53" s="827" t="str">
        <f t="shared" si="48"/>
        <v/>
      </c>
      <c r="BD53" s="827" t="str">
        <f t="shared" si="48"/>
        <v/>
      </c>
      <c r="BE53" s="827" t="str">
        <f t="shared" si="48"/>
        <v/>
      </c>
      <c r="BF53" s="827" t="str">
        <f t="shared" si="48"/>
        <v/>
      </c>
    </row>
    <row r="54" spans="1:58" ht="12.75" hidden="1" customHeight="1" x14ac:dyDescent="0.2">
      <c r="A54" s="711"/>
      <c r="B54" s="711"/>
      <c r="C54" s="716"/>
      <c r="D54" s="712"/>
      <c r="E54" s="713"/>
      <c r="F54" s="714"/>
      <c r="G54" s="316" t="str">
        <f t="shared" si="6"/>
        <v>-</v>
      </c>
      <c r="H54" s="317"/>
      <c r="I54" s="108" t="s">
        <v>153</v>
      </c>
      <c r="J54" s="318"/>
      <c r="K54" s="108" t="s">
        <v>165</v>
      </c>
      <c r="L54" s="319">
        <f t="shared" si="7"/>
        <v>0</v>
      </c>
      <c r="M54" s="325" t="s">
        <v>166</v>
      </c>
      <c r="N54" s="320"/>
      <c r="O54" s="109" t="s">
        <v>165</v>
      </c>
      <c r="P54" s="309">
        <f t="shared" si="45"/>
        <v>0</v>
      </c>
      <c r="Q54" s="309">
        <f t="shared" ref="Q54:AS54" si="56">(+P54*$S$5)+P54</f>
        <v>0</v>
      </c>
      <c r="R54" s="309">
        <f t="shared" si="56"/>
        <v>0</v>
      </c>
      <c r="S54" s="309">
        <f t="shared" si="56"/>
        <v>0</v>
      </c>
      <c r="T54" s="309">
        <f t="shared" si="56"/>
        <v>0</v>
      </c>
      <c r="U54" s="309">
        <f t="shared" si="56"/>
        <v>0</v>
      </c>
      <c r="V54" s="309">
        <f t="shared" si="56"/>
        <v>0</v>
      </c>
      <c r="W54" s="309">
        <f t="shared" si="56"/>
        <v>0</v>
      </c>
      <c r="X54" s="309">
        <f t="shared" si="56"/>
        <v>0</v>
      </c>
      <c r="Y54" s="309">
        <f t="shared" si="56"/>
        <v>0</v>
      </c>
      <c r="Z54" s="309">
        <f t="shared" si="56"/>
        <v>0</v>
      </c>
      <c r="AA54" s="309">
        <f t="shared" si="56"/>
        <v>0</v>
      </c>
      <c r="AB54" s="309">
        <f t="shared" si="56"/>
        <v>0</v>
      </c>
      <c r="AC54" s="309">
        <f t="shared" si="56"/>
        <v>0</v>
      </c>
      <c r="AD54" s="309">
        <f t="shared" si="56"/>
        <v>0</v>
      </c>
      <c r="AE54" s="309">
        <f t="shared" si="56"/>
        <v>0</v>
      </c>
      <c r="AF54" s="309">
        <f t="shared" si="56"/>
        <v>0</v>
      </c>
      <c r="AG54" s="309">
        <f t="shared" si="56"/>
        <v>0</v>
      </c>
      <c r="AH54" s="309">
        <f t="shared" si="56"/>
        <v>0</v>
      </c>
      <c r="AI54" s="309">
        <f t="shared" si="56"/>
        <v>0</v>
      </c>
      <c r="AJ54" s="309">
        <f t="shared" si="56"/>
        <v>0</v>
      </c>
      <c r="AK54" s="309">
        <f t="shared" si="56"/>
        <v>0</v>
      </c>
      <c r="AL54" s="309">
        <f t="shared" si="56"/>
        <v>0</v>
      </c>
      <c r="AM54" s="309">
        <f t="shared" si="56"/>
        <v>0</v>
      </c>
      <c r="AN54" s="309">
        <f t="shared" si="56"/>
        <v>0</v>
      </c>
      <c r="AO54" s="309">
        <f t="shared" si="56"/>
        <v>0</v>
      </c>
      <c r="AP54" s="309">
        <f t="shared" si="56"/>
        <v>0</v>
      </c>
      <c r="AQ54" s="309">
        <f t="shared" si="56"/>
        <v>0</v>
      </c>
      <c r="AR54" s="309">
        <f t="shared" si="56"/>
        <v>0</v>
      </c>
      <c r="AS54" s="309">
        <f t="shared" si="56"/>
        <v>0</v>
      </c>
      <c r="AT54" s="346">
        <f t="shared" si="9"/>
        <v>0</v>
      </c>
      <c r="AU54" s="629">
        <f t="shared" si="13"/>
        <v>0</v>
      </c>
      <c r="AV54" s="629">
        <f t="shared" si="14"/>
        <v>0</v>
      </c>
      <c r="BA54" s="827" t="str">
        <f t="shared" si="48"/>
        <v/>
      </c>
      <c r="BB54" s="827" t="str">
        <f t="shared" si="48"/>
        <v/>
      </c>
      <c r="BC54" s="827" t="str">
        <f t="shared" si="48"/>
        <v/>
      </c>
      <c r="BD54" s="827" t="str">
        <f t="shared" si="48"/>
        <v/>
      </c>
      <c r="BE54" s="827" t="str">
        <f t="shared" si="48"/>
        <v/>
      </c>
      <c r="BF54" s="827" t="str">
        <f t="shared" si="48"/>
        <v/>
      </c>
    </row>
    <row r="55" spans="1:58" ht="12.75" hidden="1" customHeight="1" x14ac:dyDescent="0.2">
      <c r="A55" s="711"/>
      <c r="B55" s="711"/>
      <c r="C55" s="716"/>
      <c r="D55" s="712"/>
      <c r="E55" s="713"/>
      <c r="F55" s="714"/>
      <c r="G55" s="316" t="str">
        <f t="shared" si="6"/>
        <v>-</v>
      </c>
      <c r="H55" s="317"/>
      <c r="I55" s="108" t="s">
        <v>153</v>
      </c>
      <c r="J55" s="318"/>
      <c r="K55" s="108" t="s">
        <v>165</v>
      </c>
      <c r="L55" s="319">
        <f t="shared" si="7"/>
        <v>0</v>
      </c>
      <c r="M55" s="325" t="s">
        <v>166</v>
      </c>
      <c r="N55" s="320"/>
      <c r="O55" s="109" t="s">
        <v>165</v>
      </c>
      <c r="P55" s="309">
        <f t="shared" si="45"/>
        <v>0</v>
      </c>
      <c r="Q55" s="309">
        <f t="shared" ref="Q55:AS55" si="57">(+P55*$S$5)+P55</f>
        <v>0</v>
      </c>
      <c r="R55" s="309">
        <f t="shared" si="57"/>
        <v>0</v>
      </c>
      <c r="S55" s="309">
        <f t="shared" si="57"/>
        <v>0</v>
      </c>
      <c r="T55" s="309">
        <f t="shared" si="57"/>
        <v>0</v>
      </c>
      <c r="U55" s="309">
        <f t="shared" si="57"/>
        <v>0</v>
      </c>
      <c r="V55" s="309">
        <f t="shared" si="57"/>
        <v>0</v>
      </c>
      <c r="W55" s="309">
        <f t="shared" si="57"/>
        <v>0</v>
      </c>
      <c r="X55" s="309">
        <f t="shared" si="57"/>
        <v>0</v>
      </c>
      <c r="Y55" s="309">
        <f t="shared" si="57"/>
        <v>0</v>
      </c>
      <c r="Z55" s="309">
        <f t="shared" si="57"/>
        <v>0</v>
      </c>
      <c r="AA55" s="309">
        <f t="shared" si="57"/>
        <v>0</v>
      </c>
      <c r="AB55" s="309">
        <f t="shared" si="57"/>
        <v>0</v>
      </c>
      <c r="AC55" s="309">
        <f t="shared" si="57"/>
        <v>0</v>
      </c>
      <c r="AD55" s="309">
        <f t="shared" si="57"/>
        <v>0</v>
      </c>
      <c r="AE55" s="309">
        <f t="shared" si="57"/>
        <v>0</v>
      </c>
      <c r="AF55" s="309">
        <f t="shared" si="57"/>
        <v>0</v>
      </c>
      <c r="AG55" s="309">
        <f t="shared" si="57"/>
        <v>0</v>
      </c>
      <c r="AH55" s="309">
        <f t="shared" si="57"/>
        <v>0</v>
      </c>
      <c r="AI55" s="309">
        <f t="shared" si="57"/>
        <v>0</v>
      </c>
      <c r="AJ55" s="309">
        <f t="shared" si="57"/>
        <v>0</v>
      </c>
      <c r="AK55" s="309">
        <f t="shared" si="57"/>
        <v>0</v>
      </c>
      <c r="AL55" s="309">
        <f t="shared" si="57"/>
        <v>0</v>
      </c>
      <c r="AM55" s="309">
        <f t="shared" si="57"/>
        <v>0</v>
      </c>
      <c r="AN55" s="309">
        <f t="shared" si="57"/>
        <v>0</v>
      </c>
      <c r="AO55" s="309">
        <f t="shared" si="57"/>
        <v>0</v>
      </c>
      <c r="AP55" s="309">
        <f t="shared" si="57"/>
        <v>0</v>
      </c>
      <c r="AQ55" s="309">
        <f t="shared" si="57"/>
        <v>0</v>
      </c>
      <c r="AR55" s="309">
        <f t="shared" si="57"/>
        <v>0</v>
      </c>
      <c r="AS55" s="309">
        <f t="shared" si="57"/>
        <v>0</v>
      </c>
      <c r="AT55" s="346">
        <f t="shared" si="9"/>
        <v>0</v>
      </c>
      <c r="AU55" s="629">
        <f t="shared" si="13"/>
        <v>0</v>
      </c>
      <c r="AV55" s="629">
        <f t="shared" si="14"/>
        <v>0</v>
      </c>
      <c r="BA55" s="827" t="str">
        <f t="shared" si="48"/>
        <v/>
      </c>
      <c r="BB55" s="827" t="str">
        <f t="shared" si="48"/>
        <v/>
      </c>
      <c r="BC55" s="827" t="str">
        <f t="shared" si="48"/>
        <v/>
      </c>
      <c r="BD55" s="827" t="str">
        <f t="shared" si="48"/>
        <v/>
      </c>
      <c r="BE55" s="827" t="str">
        <f t="shared" si="48"/>
        <v/>
      </c>
      <c r="BF55" s="827" t="str">
        <f t="shared" si="48"/>
        <v/>
      </c>
    </row>
    <row r="56" spans="1:58" ht="12.75" hidden="1" customHeight="1" x14ac:dyDescent="0.2">
      <c r="A56" s="711"/>
      <c r="B56" s="711"/>
      <c r="C56" s="716"/>
      <c r="D56" s="712"/>
      <c r="E56" s="713"/>
      <c r="F56" s="714"/>
      <c r="G56" s="316" t="str">
        <f t="shared" si="6"/>
        <v>-</v>
      </c>
      <c r="H56" s="317"/>
      <c r="I56" s="108" t="s">
        <v>153</v>
      </c>
      <c r="J56" s="318"/>
      <c r="K56" s="108" t="s">
        <v>165</v>
      </c>
      <c r="L56" s="319">
        <f t="shared" si="7"/>
        <v>0</v>
      </c>
      <c r="M56" s="325" t="s">
        <v>166</v>
      </c>
      <c r="N56" s="320"/>
      <c r="O56" s="109" t="s">
        <v>165</v>
      </c>
      <c r="P56" s="309">
        <f t="shared" si="45"/>
        <v>0</v>
      </c>
      <c r="Q56" s="309">
        <f t="shared" ref="Q56:AS56" si="58">(+P56*$S$5)+P56</f>
        <v>0</v>
      </c>
      <c r="R56" s="309">
        <f t="shared" si="58"/>
        <v>0</v>
      </c>
      <c r="S56" s="309">
        <f t="shared" si="58"/>
        <v>0</v>
      </c>
      <c r="T56" s="309">
        <f t="shared" si="58"/>
        <v>0</v>
      </c>
      <c r="U56" s="309">
        <f t="shared" si="58"/>
        <v>0</v>
      </c>
      <c r="V56" s="309">
        <f t="shared" si="58"/>
        <v>0</v>
      </c>
      <c r="W56" s="309">
        <f t="shared" si="58"/>
        <v>0</v>
      </c>
      <c r="X56" s="309">
        <f t="shared" si="58"/>
        <v>0</v>
      </c>
      <c r="Y56" s="309">
        <f t="shared" si="58"/>
        <v>0</v>
      </c>
      <c r="Z56" s="309">
        <f t="shared" si="58"/>
        <v>0</v>
      </c>
      <c r="AA56" s="309">
        <f t="shared" si="58"/>
        <v>0</v>
      </c>
      <c r="AB56" s="309">
        <f t="shared" si="58"/>
        <v>0</v>
      </c>
      <c r="AC56" s="309">
        <f t="shared" si="58"/>
        <v>0</v>
      </c>
      <c r="AD56" s="309">
        <f t="shared" si="58"/>
        <v>0</v>
      </c>
      <c r="AE56" s="309">
        <f t="shared" si="58"/>
        <v>0</v>
      </c>
      <c r="AF56" s="309">
        <f t="shared" si="58"/>
        <v>0</v>
      </c>
      <c r="AG56" s="309">
        <f t="shared" si="58"/>
        <v>0</v>
      </c>
      <c r="AH56" s="309">
        <f t="shared" si="58"/>
        <v>0</v>
      </c>
      <c r="AI56" s="309">
        <f t="shared" si="58"/>
        <v>0</v>
      </c>
      <c r="AJ56" s="309">
        <f t="shared" si="58"/>
        <v>0</v>
      </c>
      <c r="AK56" s="309">
        <f t="shared" si="58"/>
        <v>0</v>
      </c>
      <c r="AL56" s="309">
        <f t="shared" si="58"/>
        <v>0</v>
      </c>
      <c r="AM56" s="309">
        <f t="shared" si="58"/>
        <v>0</v>
      </c>
      <c r="AN56" s="309">
        <f t="shared" si="58"/>
        <v>0</v>
      </c>
      <c r="AO56" s="309">
        <f t="shared" si="58"/>
        <v>0</v>
      </c>
      <c r="AP56" s="309">
        <f t="shared" si="58"/>
        <v>0</v>
      </c>
      <c r="AQ56" s="309">
        <f t="shared" si="58"/>
        <v>0</v>
      </c>
      <c r="AR56" s="309">
        <f t="shared" si="58"/>
        <v>0</v>
      </c>
      <c r="AS56" s="309">
        <f t="shared" si="58"/>
        <v>0</v>
      </c>
      <c r="AT56" s="346">
        <f t="shared" si="9"/>
        <v>0</v>
      </c>
      <c r="AU56" s="629">
        <f t="shared" si="13"/>
        <v>0</v>
      </c>
      <c r="AV56" s="629">
        <f t="shared" si="14"/>
        <v>0</v>
      </c>
      <c r="BA56" s="827" t="str">
        <f t="shared" si="48"/>
        <v/>
      </c>
      <c r="BB56" s="827" t="str">
        <f t="shared" si="48"/>
        <v/>
      </c>
      <c r="BC56" s="827" t="str">
        <f t="shared" si="48"/>
        <v/>
      </c>
      <c r="BD56" s="827" t="str">
        <f t="shared" si="48"/>
        <v/>
      </c>
      <c r="BE56" s="827" t="str">
        <f t="shared" si="48"/>
        <v/>
      </c>
      <c r="BF56" s="827" t="str">
        <f t="shared" si="48"/>
        <v/>
      </c>
    </row>
    <row r="57" spans="1:58" ht="12.75" hidden="1" customHeight="1" x14ac:dyDescent="0.2">
      <c r="A57" s="711"/>
      <c r="B57" s="711"/>
      <c r="C57" s="716"/>
      <c r="D57" s="712"/>
      <c r="E57" s="713"/>
      <c r="F57" s="714"/>
      <c r="G57" s="316" t="str">
        <f t="shared" si="6"/>
        <v>-</v>
      </c>
      <c r="H57" s="317"/>
      <c r="I57" s="108" t="s">
        <v>153</v>
      </c>
      <c r="J57" s="318"/>
      <c r="K57" s="108" t="s">
        <v>165</v>
      </c>
      <c r="L57" s="319">
        <f t="shared" si="7"/>
        <v>0</v>
      </c>
      <c r="M57" s="325" t="s">
        <v>166</v>
      </c>
      <c r="N57" s="320"/>
      <c r="O57" s="109" t="s">
        <v>165</v>
      </c>
      <c r="P57" s="309">
        <f t="shared" si="45"/>
        <v>0</v>
      </c>
      <c r="Q57" s="309">
        <f t="shared" ref="Q57:AS57" si="59">(+P57*$S$5)+P57</f>
        <v>0</v>
      </c>
      <c r="R57" s="309">
        <f t="shared" si="59"/>
        <v>0</v>
      </c>
      <c r="S57" s="309">
        <f t="shared" si="59"/>
        <v>0</v>
      </c>
      <c r="T57" s="309">
        <f t="shared" si="59"/>
        <v>0</v>
      </c>
      <c r="U57" s="309">
        <f t="shared" si="59"/>
        <v>0</v>
      </c>
      <c r="V57" s="309">
        <f t="shared" si="59"/>
        <v>0</v>
      </c>
      <c r="W57" s="309">
        <f t="shared" si="59"/>
        <v>0</v>
      </c>
      <c r="X57" s="309">
        <f t="shared" si="59"/>
        <v>0</v>
      </c>
      <c r="Y57" s="309">
        <f t="shared" si="59"/>
        <v>0</v>
      </c>
      <c r="Z57" s="309">
        <f t="shared" si="59"/>
        <v>0</v>
      </c>
      <c r="AA57" s="309">
        <f t="shared" si="59"/>
        <v>0</v>
      </c>
      <c r="AB57" s="309">
        <f t="shared" si="59"/>
        <v>0</v>
      </c>
      <c r="AC57" s="309">
        <f t="shared" si="59"/>
        <v>0</v>
      </c>
      <c r="AD57" s="309">
        <f t="shared" si="59"/>
        <v>0</v>
      </c>
      <c r="AE57" s="309">
        <f t="shared" si="59"/>
        <v>0</v>
      </c>
      <c r="AF57" s="309">
        <f t="shared" si="59"/>
        <v>0</v>
      </c>
      <c r="AG57" s="309">
        <f t="shared" si="59"/>
        <v>0</v>
      </c>
      <c r="AH57" s="309">
        <f t="shared" si="59"/>
        <v>0</v>
      </c>
      <c r="AI57" s="309">
        <f t="shared" si="59"/>
        <v>0</v>
      </c>
      <c r="AJ57" s="309">
        <f t="shared" si="59"/>
        <v>0</v>
      </c>
      <c r="AK57" s="309">
        <f t="shared" si="59"/>
        <v>0</v>
      </c>
      <c r="AL57" s="309">
        <f t="shared" si="59"/>
        <v>0</v>
      </c>
      <c r="AM57" s="309">
        <f t="shared" si="59"/>
        <v>0</v>
      </c>
      <c r="AN57" s="309">
        <f t="shared" si="59"/>
        <v>0</v>
      </c>
      <c r="AO57" s="309">
        <f t="shared" si="59"/>
        <v>0</v>
      </c>
      <c r="AP57" s="309">
        <f t="shared" si="59"/>
        <v>0</v>
      </c>
      <c r="AQ57" s="309">
        <f t="shared" si="59"/>
        <v>0</v>
      </c>
      <c r="AR57" s="309">
        <f t="shared" si="59"/>
        <v>0</v>
      </c>
      <c r="AS57" s="309">
        <f t="shared" si="59"/>
        <v>0</v>
      </c>
      <c r="AT57" s="346">
        <f t="shared" si="9"/>
        <v>0</v>
      </c>
      <c r="AU57" s="629">
        <f t="shared" si="13"/>
        <v>0</v>
      </c>
      <c r="AV57" s="629">
        <f t="shared" si="14"/>
        <v>0</v>
      </c>
      <c r="BA57" s="827" t="str">
        <f t="shared" si="48"/>
        <v/>
      </c>
      <c r="BB57" s="827" t="str">
        <f t="shared" si="48"/>
        <v/>
      </c>
      <c r="BC57" s="827" t="str">
        <f t="shared" si="48"/>
        <v/>
      </c>
      <c r="BD57" s="827" t="str">
        <f t="shared" si="48"/>
        <v/>
      </c>
      <c r="BE57" s="827" t="str">
        <f t="shared" si="48"/>
        <v/>
      </c>
      <c r="BF57" s="827" t="str">
        <f t="shared" si="48"/>
        <v/>
      </c>
    </row>
    <row r="58" spans="1:58" ht="15" x14ac:dyDescent="0.25">
      <c r="A58" s="1344" t="s">
        <v>1009</v>
      </c>
      <c r="B58" s="1344"/>
      <c r="C58" s="1344"/>
      <c r="D58" s="1344"/>
      <c r="E58" s="1344"/>
      <c r="F58" s="1344"/>
      <c r="G58" s="77"/>
      <c r="H58" s="77"/>
      <c r="I58" s="77"/>
      <c r="J58" s="77"/>
      <c r="K58" s="77"/>
      <c r="L58" s="77"/>
      <c r="M58" s="77"/>
      <c r="N58" s="77"/>
      <c r="O58" s="77"/>
      <c r="P58" s="310"/>
      <c r="Q58" s="311"/>
      <c r="R58" s="311"/>
      <c r="S58" s="310"/>
      <c r="T58" s="310"/>
      <c r="U58" s="310"/>
      <c r="V58" s="310"/>
      <c r="W58" s="310"/>
      <c r="X58" s="310"/>
      <c r="Y58" s="310"/>
      <c r="Z58" s="310"/>
      <c r="AA58" s="310"/>
      <c r="AB58" s="310"/>
      <c r="AC58" s="310"/>
      <c r="AD58" s="310"/>
      <c r="AE58" s="310"/>
      <c r="AF58" s="310"/>
      <c r="AG58" s="310"/>
      <c r="AH58" s="310"/>
      <c r="AI58" s="310"/>
      <c r="AJ58" s="310"/>
      <c r="AK58" s="310"/>
      <c r="AL58" s="310"/>
      <c r="AM58" s="310"/>
      <c r="AN58" s="310"/>
      <c r="AO58" s="310"/>
      <c r="AP58" s="310"/>
      <c r="AQ58" s="310"/>
      <c r="AR58" s="310"/>
      <c r="AS58" s="310"/>
    </row>
    <row r="59" spans="1:58" x14ac:dyDescent="0.2">
      <c r="A59" s="348"/>
      <c r="B59" s="348"/>
      <c r="C59" s="349"/>
      <c r="D59" s="1310" t="s">
        <v>1062</v>
      </c>
      <c r="E59" s="1310"/>
      <c r="F59" s="1310" t="s">
        <v>1060</v>
      </c>
      <c r="G59" s="1310"/>
      <c r="H59" s="725" t="s">
        <v>1061</v>
      </c>
      <c r="I59" s="78"/>
      <c r="J59" s="78"/>
      <c r="K59" s="1345" t="s">
        <v>167</v>
      </c>
      <c r="L59" s="1345"/>
      <c r="M59" s="1345"/>
      <c r="N59" s="90">
        <f>SUM(N16:N58)</f>
        <v>0</v>
      </c>
      <c r="O59" s="91" t="s">
        <v>165</v>
      </c>
      <c r="P59" s="312">
        <f>SUM(P16:P58)</f>
        <v>0</v>
      </c>
      <c r="Q59" s="312">
        <f t="shared" ref="Q59:AS59" si="60">SUM(Q16:Q58)</f>
        <v>0</v>
      </c>
      <c r="R59" s="312">
        <f t="shared" si="60"/>
        <v>0</v>
      </c>
      <c r="S59" s="312">
        <f t="shared" si="60"/>
        <v>0</v>
      </c>
      <c r="T59" s="312">
        <f t="shared" si="60"/>
        <v>0</v>
      </c>
      <c r="U59" s="312">
        <f t="shared" si="60"/>
        <v>0</v>
      </c>
      <c r="V59" s="312">
        <f t="shared" si="60"/>
        <v>0</v>
      </c>
      <c r="W59" s="312">
        <f t="shared" si="60"/>
        <v>0</v>
      </c>
      <c r="X59" s="312">
        <f t="shared" si="60"/>
        <v>0</v>
      </c>
      <c r="Y59" s="312">
        <f t="shared" si="60"/>
        <v>0</v>
      </c>
      <c r="Z59" s="312">
        <f t="shared" si="60"/>
        <v>0</v>
      </c>
      <c r="AA59" s="312">
        <f t="shared" si="60"/>
        <v>0</v>
      </c>
      <c r="AB59" s="312">
        <f t="shared" si="60"/>
        <v>0</v>
      </c>
      <c r="AC59" s="312">
        <f t="shared" si="60"/>
        <v>0</v>
      </c>
      <c r="AD59" s="312">
        <f t="shared" si="60"/>
        <v>0</v>
      </c>
      <c r="AE59" s="312">
        <f t="shared" si="60"/>
        <v>0</v>
      </c>
      <c r="AF59" s="312">
        <f t="shared" si="60"/>
        <v>0</v>
      </c>
      <c r="AG59" s="312">
        <f t="shared" si="60"/>
        <v>0</v>
      </c>
      <c r="AH59" s="312">
        <f t="shared" si="60"/>
        <v>0</v>
      </c>
      <c r="AI59" s="312">
        <f t="shared" si="60"/>
        <v>0</v>
      </c>
      <c r="AJ59" s="312">
        <f t="shared" si="60"/>
        <v>0</v>
      </c>
      <c r="AK59" s="312">
        <f t="shared" si="60"/>
        <v>0</v>
      </c>
      <c r="AL59" s="312">
        <f t="shared" si="60"/>
        <v>0</v>
      </c>
      <c r="AM59" s="312">
        <f t="shared" si="60"/>
        <v>0</v>
      </c>
      <c r="AN59" s="312">
        <f t="shared" si="60"/>
        <v>0</v>
      </c>
      <c r="AO59" s="312">
        <f t="shared" si="60"/>
        <v>0</v>
      </c>
      <c r="AP59" s="312">
        <f t="shared" si="60"/>
        <v>0</v>
      </c>
      <c r="AQ59" s="312">
        <f t="shared" si="60"/>
        <v>0</v>
      </c>
      <c r="AR59" s="312">
        <f t="shared" si="60"/>
        <v>0</v>
      </c>
      <c r="AS59" s="312">
        <f t="shared" si="60"/>
        <v>0</v>
      </c>
    </row>
    <row r="60" spans="1:58" s="629" customFormat="1" x14ac:dyDescent="0.2">
      <c r="A60" s="350"/>
      <c r="B60" s="350"/>
      <c r="C60" s="350"/>
      <c r="D60" s="1310">
        <f>F44*N44+F45*N45+F46*N46+F47*N47+F48*N48+F49*N49+F50*N50+F51*N51+F52*N52+F53*N53+F54*N54+F55*N55+F56*N56+F57*N57+F43*N43+F42*N42+F41*N41+F40*N40+F39*N39+F38*N38+F37*N37+F36*N36+F35*N35+F34*N34+F33*N33+F32*N32+F31*N31+F30*N30+F29*N29+F28*N28+F27*N27+F26*N26+F25*N25+F24*N24+F23*N23+F22*N22+F21*N21+F20*N20+F19*N19+F18*N18+F17*N17+F16*N16</f>
        <v>0</v>
      </c>
      <c r="E60" s="1310"/>
      <c r="F60" s="1310">
        <f>SUM(AU16:AU57)</f>
        <v>0</v>
      </c>
      <c r="G60" s="1310"/>
      <c r="H60" s="725">
        <f>SUM(AV16:AV57)</f>
        <v>0</v>
      </c>
      <c r="I60" s="315"/>
      <c r="J60" s="315"/>
      <c r="K60" s="315"/>
      <c r="L60" s="315"/>
      <c r="M60" s="315"/>
      <c r="N60" s="315"/>
      <c r="O60" s="315"/>
      <c r="P60" s="321"/>
      <c r="Q60" s="321"/>
      <c r="R60" s="321"/>
      <c r="S60" s="321"/>
      <c r="T60" s="321"/>
      <c r="U60" s="321"/>
      <c r="V60" s="321"/>
      <c r="W60" s="321"/>
      <c r="X60" s="321"/>
      <c r="Y60" s="321"/>
      <c r="Z60" s="321"/>
      <c r="AA60" s="321"/>
      <c r="AB60" s="321"/>
      <c r="AC60" s="321"/>
      <c r="AD60" s="321"/>
      <c r="AE60" s="321"/>
      <c r="AF60" s="321"/>
      <c r="AG60" s="321"/>
      <c r="AH60" s="321"/>
      <c r="AI60" s="321"/>
      <c r="AJ60" s="321"/>
      <c r="AK60" s="321"/>
      <c r="AL60" s="321"/>
      <c r="AM60" s="321"/>
      <c r="AN60" s="321"/>
      <c r="AO60" s="321"/>
      <c r="AP60" s="321"/>
      <c r="AQ60" s="321"/>
      <c r="AR60" s="321"/>
      <c r="AS60" s="321"/>
    </row>
    <row r="61" spans="1:58" s="629" customFormat="1" ht="15" customHeight="1" x14ac:dyDescent="0.2">
      <c r="A61" s="584"/>
      <c r="B61" s="584"/>
      <c r="C61" s="584"/>
      <c r="D61" s="584"/>
      <c r="E61" s="584"/>
      <c r="F61" s="584"/>
      <c r="G61" s="584"/>
      <c r="H61" s="584"/>
      <c r="I61" s="585"/>
      <c r="J61" s="585"/>
      <c r="K61" s="1347" t="s">
        <v>168</v>
      </c>
      <c r="L61" s="1347"/>
      <c r="M61" s="1347"/>
      <c r="N61" s="1347"/>
      <c r="O61" s="1347"/>
      <c r="P61" s="1347"/>
      <c r="Q61" s="1347"/>
      <c r="R61" s="1347"/>
      <c r="S61" s="1347"/>
      <c r="T61" s="1347"/>
      <c r="U61" s="1347"/>
      <c r="V61" s="1347"/>
      <c r="W61" s="1347"/>
      <c r="X61" s="1347"/>
      <c r="Y61" s="1347"/>
      <c r="Z61" s="1347"/>
      <c r="AA61" s="1347"/>
      <c r="AB61" s="1347"/>
      <c r="AC61" s="1347"/>
      <c r="AD61" s="1347"/>
      <c r="AE61" s="1347"/>
      <c r="AF61" s="1347"/>
      <c r="AG61" s="1347"/>
      <c r="AH61" s="1347"/>
      <c r="AI61" s="1347"/>
      <c r="AJ61" s="1347"/>
      <c r="AK61" s="1347"/>
      <c r="AL61" s="1347"/>
      <c r="AM61" s="1347"/>
      <c r="AN61" s="1347"/>
      <c r="AO61" s="1347"/>
      <c r="AP61" s="1347"/>
      <c r="AQ61" s="1347"/>
      <c r="AR61" s="1347"/>
      <c r="AS61" s="1347"/>
    </row>
    <row r="62" spans="1:58" s="629" customFormat="1" ht="15" customHeight="1" x14ac:dyDescent="0.2">
      <c r="A62" s="1341" t="s">
        <v>1028</v>
      </c>
      <c r="B62" s="1341"/>
      <c r="C62" s="1341"/>
      <c r="D62" s="1342"/>
      <c r="E62" s="637">
        <f>Income!E62</f>
        <v>0</v>
      </c>
      <c r="F62" s="637">
        <f>Income!F62</f>
        <v>0</v>
      </c>
      <c r="G62" s="637">
        <f>Income!G62</f>
        <v>0</v>
      </c>
      <c r="H62" s="637">
        <f>Income!H62</f>
        <v>0</v>
      </c>
      <c r="I62" s="637">
        <f>Income!I62</f>
        <v>0</v>
      </c>
      <c r="J62" s="637">
        <f>Income!J62</f>
        <v>0</v>
      </c>
      <c r="K62" s="1346" t="s">
        <v>984</v>
      </c>
      <c r="L62" s="1346"/>
      <c r="M62" s="1346"/>
      <c r="N62" s="1346"/>
      <c r="O62" s="1346"/>
      <c r="P62" s="1346"/>
      <c r="Q62" s="1346"/>
      <c r="R62" s="1346"/>
      <c r="S62" s="1346"/>
      <c r="T62" s="1346"/>
      <c r="U62" s="1346"/>
      <c r="V62" s="1346"/>
      <c r="W62" s="1346"/>
      <c r="X62" s="1346"/>
      <c r="Y62" s="1346"/>
      <c r="Z62" s="1346"/>
      <c r="AA62" s="1346"/>
      <c r="AB62" s="1346"/>
      <c r="AC62" s="1346"/>
      <c r="AD62" s="1346"/>
      <c r="AE62" s="1346"/>
      <c r="AF62" s="1346"/>
      <c r="AG62" s="1346"/>
      <c r="AH62" s="1346"/>
      <c r="AI62" s="1346"/>
      <c r="AJ62" s="1346"/>
      <c r="AK62" s="1346"/>
      <c r="AL62" s="1346"/>
      <c r="AM62" s="1346"/>
      <c r="AN62" s="1346"/>
      <c r="AO62" s="1346"/>
      <c r="AP62" s="1346"/>
      <c r="AQ62" s="1346"/>
      <c r="AR62" s="1346"/>
      <c r="AS62" s="1346"/>
    </row>
    <row r="63" spans="1:58" s="629" customFormat="1" x14ac:dyDescent="0.2">
      <c r="A63" s="1343" t="s">
        <v>67</v>
      </c>
      <c r="B63" s="1343"/>
      <c r="C63" s="1343"/>
      <c r="D63" s="1343"/>
      <c r="E63" s="638">
        <f>Income!E63</f>
        <v>0</v>
      </c>
      <c r="F63" s="638">
        <f>Income!F63</f>
        <v>0</v>
      </c>
      <c r="G63" s="638">
        <f>Income!G63</f>
        <v>0</v>
      </c>
      <c r="H63" s="638">
        <f>Income!H63</f>
        <v>0</v>
      </c>
      <c r="I63" s="638">
        <f>Income!I63</f>
        <v>0</v>
      </c>
      <c r="J63" s="638">
        <f>Income!J63</f>
        <v>0</v>
      </c>
      <c r="K63" s="1314" t="s">
        <v>67</v>
      </c>
      <c r="L63" s="1314"/>
      <c r="M63" s="1314"/>
      <c r="N63" s="1314"/>
      <c r="O63" s="1314"/>
      <c r="P63" s="590">
        <f>E63+F63+G63+H63+I63+J63</f>
        <v>0</v>
      </c>
      <c r="Q63" s="432">
        <f t="shared" ref="Q63:AS63" si="61">(+P63*$S$5)+P63</f>
        <v>0</v>
      </c>
      <c r="R63" s="432">
        <f t="shared" si="61"/>
        <v>0</v>
      </c>
      <c r="S63" s="432">
        <f t="shared" si="61"/>
        <v>0</v>
      </c>
      <c r="T63" s="432">
        <f t="shared" si="61"/>
        <v>0</v>
      </c>
      <c r="U63" s="432">
        <f t="shared" si="61"/>
        <v>0</v>
      </c>
      <c r="V63" s="432">
        <f t="shared" si="61"/>
        <v>0</v>
      </c>
      <c r="W63" s="432">
        <f t="shared" si="61"/>
        <v>0</v>
      </c>
      <c r="X63" s="432">
        <f t="shared" si="61"/>
        <v>0</v>
      </c>
      <c r="Y63" s="432">
        <f t="shared" si="61"/>
        <v>0</v>
      </c>
      <c r="Z63" s="432">
        <f t="shared" si="61"/>
        <v>0</v>
      </c>
      <c r="AA63" s="432">
        <f t="shared" si="61"/>
        <v>0</v>
      </c>
      <c r="AB63" s="432">
        <f t="shared" si="61"/>
        <v>0</v>
      </c>
      <c r="AC63" s="432">
        <f t="shared" si="61"/>
        <v>0</v>
      </c>
      <c r="AD63" s="432">
        <f t="shared" si="61"/>
        <v>0</v>
      </c>
      <c r="AE63" s="432">
        <f t="shared" si="61"/>
        <v>0</v>
      </c>
      <c r="AF63" s="432">
        <f t="shared" si="61"/>
        <v>0</v>
      </c>
      <c r="AG63" s="432">
        <f t="shared" si="61"/>
        <v>0</v>
      </c>
      <c r="AH63" s="432">
        <f t="shared" si="61"/>
        <v>0</v>
      </c>
      <c r="AI63" s="432">
        <f t="shared" si="61"/>
        <v>0</v>
      </c>
      <c r="AJ63" s="432">
        <f t="shared" si="61"/>
        <v>0</v>
      </c>
      <c r="AK63" s="432">
        <f t="shared" si="61"/>
        <v>0</v>
      </c>
      <c r="AL63" s="432">
        <f t="shared" si="61"/>
        <v>0</v>
      </c>
      <c r="AM63" s="432">
        <f t="shared" si="61"/>
        <v>0</v>
      </c>
      <c r="AN63" s="432">
        <f t="shared" si="61"/>
        <v>0</v>
      </c>
      <c r="AO63" s="432">
        <f t="shared" si="61"/>
        <v>0</v>
      </c>
      <c r="AP63" s="432">
        <f t="shared" si="61"/>
        <v>0</v>
      </c>
      <c r="AQ63" s="432">
        <f t="shared" si="61"/>
        <v>0</v>
      </c>
      <c r="AR63" s="432">
        <f t="shared" si="61"/>
        <v>0</v>
      </c>
      <c r="AS63" s="432">
        <f t="shared" si="61"/>
        <v>0</v>
      </c>
    </row>
    <row r="64" spans="1:58" s="629" customFormat="1" x14ac:dyDescent="0.2">
      <c r="E64" s="640"/>
      <c r="F64" s="640"/>
      <c r="G64" s="640"/>
      <c r="H64" s="640"/>
      <c r="I64" s="641"/>
      <c r="J64" s="640"/>
      <c r="K64" s="1411"/>
      <c r="L64" s="1411"/>
      <c r="M64" s="1411"/>
      <c r="N64" s="1411"/>
      <c r="O64" s="1411"/>
      <c r="P64" s="1411"/>
      <c r="Q64" s="1411"/>
      <c r="R64" s="1411"/>
      <c r="S64" s="1411"/>
      <c r="T64" s="1411"/>
      <c r="U64" s="1411"/>
      <c r="V64" s="1411"/>
      <c r="W64" s="1411"/>
      <c r="X64" s="1411"/>
      <c r="Y64" s="1411"/>
      <c r="Z64" s="1411"/>
      <c r="AA64" s="1411"/>
      <c r="AB64" s="1411"/>
      <c r="AC64" s="1411"/>
      <c r="AD64" s="1411"/>
      <c r="AE64" s="1411"/>
      <c r="AF64" s="1411"/>
      <c r="AG64" s="1411"/>
      <c r="AH64" s="1411"/>
      <c r="AI64" s="1411"/>
      <c r="AJ64" s="1411"/>
      <c r="AK64" s="1411"/>
      <c r="AL64" s="1411"/>
      <c r="AM64" s="1411"/>
      <c r="AN64" s="1411"/>
      <c r="AO64" s="1411"/>
      <c r="AP64" s="1411"/>
      <c r="AQ64" s="1411"/>
      <c r="AR64" s="1411"/>
      <c r="AS64" s="1411"/>
    </row>
    <row r="65" spans="1:45" s="629" customFormat="1" ht="15" customHeight="1" x14ac:dyDescent="0.2">
      <c r="A65" s="1341" t="s">
        <v>1028</v>
      </c>
      <c r="B65" s="1341"/>
      <c r="C65" s="1341"/>
      <c r="D65" s="1342"/>
      <c r="E65" s="639">
        <f>Income!E65</f>
        <v>0</v>
      </c>
      <c r="F65" s="639">
        <f>Income!F65</f>
        <v>0</v>
      </c>
      <c r="G65" s="639">
        <f>Income!G65</f>
        <v>0</v>
      </c>
      <c r="H65" s="639">
        <f>Income!H65</f>
        <v>0</v>
      </c>
      <c r="I65" s="639">
        <f>Income!I65</f>
        <v>0</v>
      </c>
      <c r="J65" s="639">
        <f>Income!J65</f>
        <v>0</v>
      </c>
      <c r="K65" s="1353" t="s">
        <v>983</v>
      </c>
      <c r="L65" s="1353"/>
      <c r="M65" s="1353"/>
      <c r="N65" s="1353"/>
      <c r="O65" s="1353"/>
      <c r="P65" s="1353"/>
      <c r="Q65" s="1353"/>
      <c r="R65" s="1353"/>
      <c r="S65" s="1353"/>
      <c r="T65" s="1353"/>
      <c r="U65" s="1353"/>
      <c r="V65" s="1353"/>
      <c r="W65" s="1353"/>
      <c r="X65" s="1353"/>
      <c r="Y65" s="1353"/>
      <c r="Z65" s="1353"/>
      <c r="AA65" s="1353"/>
      <c r="AB65" s="1353"/>
      <c r="AC65" s="1353"/>
      <c r="AD65" s="1353"/>
      <c r="AE65" s="1353"/>
      <c r="AF65" s="1353"/>
      <c r="AG65" s="1353"/>
      <c r="AH65" s="1353"/>
      <c r="AI65" s="1353"/>
      <c r="AJ65" s="1353"/>
      <c r="AK65" s="1353"/>
      <c r="AL65" s="1353"/>
      <c r="AM65" s="1353"/>
      <c r="AN65" s="1353"/>
      <c r="AO65" s="1353"/>
      <c r="AP65" s="1353"/>
      <c r="AQ65" s="1353"/>
      <c r="AR65" s="1353"/>
      <c r="AS65" s="1353"/>
    </row>
    <row r="66" spans="1:45" s="629" customFormat="1" x14ac:dyDescent="0.2">
      <c r="A66" s="1343" t="s">
        <v>169</v>
      </c>
      <c r="B66" s="1343"/>
      <c r="C66" s="1343"/>
      <c r="D66" s="1343"/>
      <c r="E66" s="638">
        <f>Income!E66</f>
        <v>0</v>
      </c>
      <c r="F66" s="638">
        <f>Income!F66</f>
        <v>0</v>
      </c>
      <c r="G66" s="638">
        <f>Income!G66</f>
        <v>0</v>
      </c>
      <c r="H66" s="638">
        <f>Income!H66</f>
        <v>0</v>
      </c>
      <c r="I66" s="638">
        <f>Income!I66</f>
        <v>0</v>
      </c>
      <c r="J66" s="638">
        <f>Income!J66</f>
        <v>0</v>
      </c>
      <c r="K66" s="1325" t="s">
        <v>169</v>
      </c>
      <c r="L66" s="1325"/>
      <c r="M66" s="1325"/>
      <c r="N66" s="1325"/>
      <c r="O66" s="1325"/>
      <c r="P66" s="590">
        <f t="shared" ref="P66:P73" si="62">E66+F66+G66+H66+I66+J66</f>
        <v>0</v>
      </c>
      <c r="Q66" s="432">
        <f t="shared" ref="Q66:AS66" si="63">(+P66*$S$5)+P66</f>
        <v>0</v>
      </c>
      <c r="R66" s="432">
        <f t="shared" si="63"/>
        <v>0</v>
      </c>
      <c r="S66" s="432">
        <f t="shared" si="63"/>
        <v>0</v>
      </c>
      <c r="T66" s="432">
        <f t="shared" si="63"/>
        <v>0</v>
      </c>
      <c r="U66" s="432">
        <f t="shared" si="63"/>
        <v>0</v>
      </c>
      <c r="V66" s="432">
        <f t="shared" si="63"/>
        <v>0</v>
      </c>
      <c r="W66" s="432">
        <f t="shared" si="63"/>
        <v>0</v>
      </c>
      <c r="X66" s="432">
        <f t="shared" si="63"/>
        <v>0</v>
      </c>
      <c r="Y66" s="432">
        <f t="shared" si="63"/>
        <v>0</v>
      </c>
      <c r="Z66" s="432">
        <f t="shared" si="63"/>
        <v>0</v>
      </c>
      <c r="AA66" s="432">
        <f t="shared" si="63"/>
        <v>0</v>
      </c>
      <c r="AB66" s="432">
        <f t="shared" si="63"/>
        <v>0</v>
      </c>
      <c r="AC66" s="432">
        <f t="shared" si="63"/>
        <v>0</v>
      </c>
      <c r="AD66" s="432">
        <f t="shared" si="63"/>
        <v>0</v>
      </c>
      <c r="AE66" s="432">
        <f t="shared" si="63"/>
        <v>0</v>
      </c>
      <c r="AF66" s="432">
        <f t="shared" si="63"/>
        <v>0</v>
      </c>
      <c r="AG66" s="432">
        <f t="shared" si="63"/>
        <v>0</v>
      </c>
      <c r="AH66" s="432">
        <f t="shared" si="63"/>
        <v>0</v>
      </c>
      <c r="AI66" s="432">
        <f t="shared" si="63"/>
        <v>0</v>
      </c>
      <c r="AJ66" s="432">
        <f t="shared" si="63"/>
        <v>0</v>
      </c>
      <c r="AK66" s="432">
        <f t="shared" si="63"/>
        <v>0</v>
      </c>
      <c r="AL66" s="432">
        <f t="shared" si="63"/>
        <v>0</v>
      </c>
      <c r="AM66" s="432">
        <f t="shared" si="63"/>
        <v>0</v>
      </c>
      <c r="AN66" s="432">
        <f t="shared" si="63"/>
        <v>0</v>
      </c>
      <c r="AO66" s="432">
        <f t="shared" si="63"/>
        <v>0</v>
      </c>
      <c r="AP66" s="432">
        <f t="shared" si="63"/>
        <v>0</v>
      </c>
      <c r="AQ66" s="432">
        <f t="shared" si="63"/>
        <v>0</v>
      </c>
      <c r="AR66" s="432">
        <f t="shared" si="63"/>
        <v>0</v>
      </c>
      <c r="AS66" s="432">
        <f t="shared" si="63"/>
        <v>0</v>
      </c>
    </row>
    <row r="67" spans="1:45" s="629" customFormat="1" x14ac:dyDescent="0.2">
      <c r="A67" s="1343" t="s">
        <v>171</v>
      </c>
      <c r="B67" s="1343"/>
      <c r="C67" s="1343"/>
      <c r="D67" s="1343"/>
      <c r="E67" s="638">
        <f>Income!E67</f>
        <v>0</v>
      </c>
      <c r="F67" s="638">
        <f>Income!F67</f>
        <v>0</v>
      </c>
      <c r="G67" s="638">
        <f>Income!G67</f>
        <v>0</v>
      </c>
      <c r="H67" s="638">
        <f>Income!H67</f>
        <v>0</v>
      </c>
      <c r="I67" s="638">
        <f>Income!I67</f>
        <v>0</v>
      </c>
      <c r="J67" s="638">
        <f>Income!J67</f>
        <v>0</v>
      </c>
      <c r="K67" s="1325" t="s">
        <v>171</v>
      </c>
      <c r="L67" s="1325"/>
      <c r="M67" s="1325"/>
      <c r="N67" s="1325"/>
      <c r="O67" s="1325"/>
      <c r="P67" s="590">
        <f t="shared" si="62"/>
        <v>0</v>
      </c>
      <c r="Q67" s="432">
        <f t="shared" ref="Q67:AS67" si="64">(+P67*$S$5)+P67</f>
        <v>0</v>
      </c>
      <c r="R67" s="432">
        <f t="shared" si="64"/>
        <v>0</v>
      </c>
      <c r="S67" s="432">
        <f t="shared" si="64"/>
        <v>0</v>
      </c>
      <c r="T67" s="432">
        <f t="shared" si="64"/>
        <v>0</v>
      </c>
      <c r="U67" s="432">
        <f t="shared" si="64"/>
        <v>0</v>
      </c>
      <c r="V67" s="432">
        <f t="shared" si="64"/>
        <v>0</v>
      </c>
      <c r="W67" s="432">
        <f t="shared" si="64"/>
        <v>0</v>
      </c>
      <c r="X67" s="432">
        <f t="shared" si="64"/>
        <v>0</v>
      </c>
      <c r="Y67" s="432">
        <f t="shared" si="64"/>
        <v>0</v>
      </c>
      <c r="Z67" s="432">
        <f t="shared" si="64"/>
        <v>0</v>
      </c>
      <c r="AA67" s="432">
        <f t="shared" si="64"/>
        <v>0</v>
      </c>
      <c r="AB67" s="432">
        <f t="shared" si="64"/>
        <v>0</v>
      </c>
      <c r="AC67" s="432">
        <f t="shared" si="64"/>
        <v>0</v>
      </c>
      <c r="AD67" s="432">
        <f t="shared" si="64"/>
        <v>0</v>
      </c>
      <c r="AE67" s="432">
        <f t="shared" si="64"/>
        <v>0</v>
      </c>
      <c r="AF67" s="432">
        <f t="shared" si="64"/>
        <v>0</v>
      </c>
      <c r="AG67" s="432">
        <f t="shared" si="64"/>
        <v>0</v>
      </c>
      <c r="AH67" s="432">
        <f t="shared" si="64"/>
        <v>0</v>
      </c>
      <c r="AI67" s="432">
        <f t="shared" si="64"/>
        <v>0</v>
      </c>
      <c r="AJ67" s="432">
        <f t="shared" si="64"/>
        <v>0</v>
      </c>
      <c r="AK67" s="432">
        <f t="shared" si="64"/>
        <v>0</v>
      </c>
      <c r="AL67" s="432">
        <f t="shared" si="64"/>
        <v>0</v>
      </c>
      <c r="AM67" s="432">
        <f t="shared" si="64"/>
        <v>0</v>
      </c>
      <c r="AN67" s="432">
        <f t="shared" si="64"/>
        <v>0</v>
      </c>
      <c r="AO67" s="432">
        <f t="shared" si="64"/>
        <v>0</v>
      </c>
      <c r="AP67" s="432">
        <f t="shared" si="64"/>
        <v>0</v>
      </c>
      <c r="AQ67" s="432">
        <f t="shared" si="64"/>
        <v>0</v>
      </c>
      <c r="AR67" s="432">
        <f t="shared" si="64"/>
        <v>0</v>
      </c>
      <c r="AS67" s="432">
        <f t="shared" si="64"/>
        <v>0</v>
      </c>
    </row>
    <row r="68" spans="1:45" s="629" customFormat="1" x14ac:dyDescent="0.2">
      <c r="A68" s="1351" t="s">
        <v>172</v>
      </c>
      <c r="B68" s="1351"/>
      <c r="C68" s="1351"/>
      <c r="D68" s="1351"/>
      <c r="E68" s="638">
        <f>Income!E68</f>
        <v>0</v>
      </c>
      <c r="F68" s="638">
        <f>Income!F68</f>
        <v>0</v>
      </c>
      <c r="G68" s="638">
        <f>Income!G68</f>
        <v>0</v>
      </c>
      <c r="H68" s="638">
        <f>Income!H68</f>
        <v>0</v>
      </c>
      <c r="I68" s="638">
        <f>Income!I68</f>
        <v>0</v>
      </c>
      <c r="J68" s="638">
        <f>Income!J68</f>
        <v>0</v>
      </c>
      <c r="K68" s="1314" t="s">
        <v>172</v>
      </c>
      <c r="L68" s="1314"/>
      <c r="M68" s="1314"/>
      <c r="N68" s="1314"/>
      <c r="O68" s="1314"/>
      <c r="P68" s="590">
        <f t="shared" si="62"/>
        <v>0</v>
      </c>
      <c r="Q68" s="432">
        <f t="shared" ref="Q68:AS68" si="65">(+P68*$S$5)+P68</f>
        <v>0</v>
      </c>
      <c r="R68" s="432">
        <f t="shared" si="65"/>
        <v>0</v>
      </c>
      <c r="S68" s="432">
        <f t="shared" si="65"/>
        <v>0</v>
      </c>
      <c r="T68" s="432">
        <f t="shared" si="65"/>
        <v>0</v>
      </c>
      <c r="U68" s="432">
        <f t="shared" si="65"/>
        <v>0</v>
      </c>
      <c r="V68" s="432">
        <f t="shared" si="65"/>
        <v>0</v>
      </c>
      <c r="W68" s="432">
        <f t="shared" si="65"/>
        <v>0</v>
      </c>
      <c r="X68" s="432">
        <f t="shared" si="65"/>
        <v>0</v>
      </c>
      <c r="Y68" s="432">
        <f t="shared" si="65"/>
        <v>0</v>
      </c>
      <c r="Z68" s="432">
        <f t="shared" si="65"/>
        <v>0</v>
      </c>
      <c r="AA68" s="432">
        <f t="shared" si="65"/>
        <v>0</v>
      </c>
      <c r="AB68" s="432">
        <f t="shared" si="65"/>
        <v>0</v>
      </c>
      <c r="AC68" s="432">
        <f t="shared" si="65"/>
        <v>0</v>
      </c>
      <c r="AD68" s="432">
        <f t="shared" si="65"/>
        <v>0</v>
      </c>
      <c r="AE68" s="432">
        <f t="shared" si="65"/>
        <v>0</v>
      </c>
      <c r="AF68" s="432">
        <f t="shared" si="65"/>
        <v>0</v>
      </c>
      <c r="AG68" s="432">
        <f t="shared" si="65"/>
        <v>0</v>
      </c>
      <c r="AH68" s="432">
        <f t="shared" si="65"/>
        <v>0</v>
      </c>
      <c r="AI68" s="432">
        <f t="shared" si="65"/>
        <v>0</v>
      </c>
      <c r="AJ68" s="432">
        <f t="shared" si="65"/>
        <v>0</v>
      </c>
      <c r="AK68" s="432">
        <f t="shared" si="65"/>
        <v>0</v>
      </c>
      <c r="AL68" s="432">
        <f t="shared" si="65"/>
        <v>0</v>
      </c>
      <c r="AM68" s="432">
        <f t="shared" si="65"/>
        <v>0</v>
      </c>
      <c r="AN68" s="432">
        <f t="shared" si="65"/>
        <v>0</v>
      </c>
      <c r="AO68" s="432">
        <f t="shared" si="65"/>
        <v>0</v>
      </c>
      <c r="AP68" s="432">
        <f t="shared" si="65"/>
        <v>0</v>
      </c>
      <c r="AQ68" s="432">
        <f t="shared" si="65"/>
        <v>0</v>
      </c>
      <c r="AR68" s="432">
        <f t="shared" si="65"/>
        <v>0</v>
      </c>
      <c r="AS68" s="432">
        <f t="shared" si="65"/>
        <v>0</v>
      </c>
    </row>
    <row r="69" spans="1:45" s="629" customFormat="1" x14ac:dyDescent="0.2">
      <c r="A69" s="1352" t="s">
        <v>173</v>
      </c>
      <c r="B69" s="1352"/>
      <c r="C69" s="1352"/>
      <c r="D69" s="1352"/>
      <c r="E69" s="638">
        <f>Income!E69</f>
        <v>0</v>
      </c>
      <c r="F69" s="638">
        <f>Income!F69</f>
        <v>0</v>
      </c>
      <c r="G69" s="638">
        <f>Income!G69</f>
        <v>0</v>
      </c>
      <c r="H69" s="638">
        <f>Income!H69</f>
        <v>0</v>
      </c>
      <c r="I69" s="638">
        <f>Income!I69</f>
        <v>0</v>
      </c>
      <c r="J69" s="638">
        <f>Income!J69</f>
        <v>0</v>
      </c>
      <c r="K69" s="1315" t="s">
        <v>173</v>
      </c>
      <c r="L69" s="1315"/>
      <c r="M69" s="1315"/>
      <c r="N69" s="1315"/>
      <c r="O69" s="1315"/>
      <c r="P69" s="590">
        <f t="shared" si="62"/>
        <v>0</v>
      </c>
      <c r="Q69" s="432">
        <f t="shared" ref="Q69:AS69" si="66">(+P69*$S$5)+P69</f>
        <v>0</v>
      </c>
      <c r="R69" s="432">
        <f t="shared" si="66"/>
        <v>0</v>
      </c>
      <c r="S69" s="432">
        <f t="shared" si="66"/>
        <v>0</v>
      </c>
      <c r="T69" s="432">
        <f t="shared" si="66"/>
        <v>0</v>
      </c>
      <c r="U69" s="432">
        <f t="shared" si="66"/>
        <v>0</v>
      </c>
      <c r="V69" s="432">
        <f t="shared" si="66"/>
        <v>0</v>
      </c>
      <c r="W69" s="432">
        <f t="shared" si="66"/>
        <v>0</v>
      </c>
      <c r="X69" s="432">
        <f t="shared" si="66"/>
        <v>0</v>
      </c>
      <c r="Y69" s="432">
        <f t="shared" si="66"/>
        <v>0</v>
      </c>
      <c r="Z69" s="432">
        <f t="shared" si="66"/>
        <v>0</v>
      </c>
      <c r="AA69" s="432">
        <f t="shared" si="66"/>
        <v>0</v>
      </c>
      <c r="AB69" s="432">
        <f t="shared" si="66"/>
        <v>0</v>
      </c>
      <c r="AC69" s="432">
        <f t="shared" si="66"/>
        <v>0</v>
      </c>
      <c r="AD69" s="432">
        <f t="shared" si="66"/>
        <v>0</v>
      </c>
      <c r="AE69" s="432">
        <f t="shared" si="66"/>
        <v>0</v>
      </c>
      <c r="AF69" s="432">
        <f t="shared" si="66"/>
        <v>0</v>
      </c>
      <c r="AG69" s="432">
        <f t="shared" si="66"/>
        <v>0</v>
      </c>
      <c r="AH69" s="432">
        <f t="shared" si="66"/>
        <v>0</v>
      </c>
      <c r="AI69" s="432">
        <f t="shared" si="66"/>
        <v>0</v>
      </c>
      <c r="AJ69" s="432">
        <f t="shared" si="66"/>
        <v>0</v>
      </c>
      <c r="AK69" s="432">
        <f t="shared" si="66"/>
        <v>0</v>
      </c>
      <c r="AL69" s="432">
        <f t="shared" si="66"/>
        <v>0</v>
      </c>
      <c r="AM69" s="432">
        <f t="shared" si="66"/>
        <v>0</v>
      </c>
      <c r="AN69" s="432">
        <f t="shared" si="66"/>
        <v>0</v>
      </c>
      <c r="AO69" s="432">
        <f t="shared" si="66"/>
        <v>0</v>
      </c>
      <c r="AP69" s="432">
        <f t="shared" si="66"/>
        <v>0</v>
      </c>
      <c r="AQ69" s="432">
        <f t="shared" si="66"/>
        <v>0</v>
      </c>
      <c r="AR69" s="432">
        <f t="shared" si="66"/>
        <v>0</v>
      </c>
      <c r="AS69" s="432">
        <f t="shared" si="66"/>
        <v>0</v>
      </c>
    </row>
    <row r="70" spans="1:45" s="629" customFormat="1" x14ac:dyDescent="0.2">
      <c r="A70" s="1351" t="s">
        <v>174</v>
      </c>
      <c r="B70" s="1351"/>
      <c r="C70" s="1351"/>
      <c r="D70" s="1351"/>
      <c r="E70" s="638">
        <f>Income!E70</f>
        <v>0</v>
      </c>
      <c r="F70" s="638">
        <f>Income!F70</f>
        <v>0</v>
      </c>
      <c r="G70" s="638">
        <f>Income!G70</f>
        <v>0</v>
      </c>
      <c r="H70" s="638">
        <f>Income!H70</f>
        <v>0</v>
      </c>
      <c r="I70" s="638">
        <f>Income!I70</f>
        <v>0</v>
      </c>
      <c r="J70" s="638">
        <f>Income!J70</f>
        <v>0</v>
      </c>
      <c r="K70" s="1314" t="s">
        <v>174</v>
      </c>
      <c r="L70" s="1314"/>
      <c r="M70" s="1314"/>
      <c r="N70" s="1314"/>
      <c r="O70" s="1314"/>
      <c r="P70" s="590">
        <f t="shared" si="62"/>
        <v>0</v>
      </c>
      <c r="Q70" s="432">
        <f t="shared" ref="Q70:AS70" si="67">(+P70*$S$5)+P70</f>
        <v>0</v>
      </c>
      <c r="R70" s="432">
        <f t="shared" si="67"/>
        <v>0</v>
      </c>
      <c r="S70" s="432">
        <f t="shared" si="67"/>
        <v>0</v>
      </c>
      <c r="T70" s="432">
        <f t="shared" si="67"/>
        <v>0</v>
      </c>
      <c r="U70" s="432">
        <f t="shared" si="67"/>
        <v>0</v>
      </c>
      <c r="V70" s="432">
        <f t="shared" si="67"/>
        <v>0</v>
      </c>
      <c r="W70" s="432">
        <f t="shared" si="67"/>
        <v>0</v>
      </c>
      <c r="X70" s="432">
        <f t="shared" si="67"/>
        <v>0</v>
      </c>
      <c r="Y70" s="432">
        <f t="shared" si="67"/>
        <v>0</v>
      </c>
      <c r="Z70" s="432">
        <f t="shared" si="67"/>
        <v>0</v>
      </c>
      <c r="AA70" s="432">
        <f t="shared" si="67"/>
        <v>0</v>
      </c>
      <c r="AB70" s="432">
        <f t="shared" si="67"/>
        <v>0</v>
      </c>
      <c r="AC70" s="432">
        <f t="shared" si="67"/>
        <v>0</v>
      </c>
      <c r="AD70" s="432">
        <f t="shared" si="67"/>
        <v>0</v>
      </c>
      <c r="AE70" s="432">
        <f t="shared" si="67"/>
        <v>0</v>
      </c>
      <c r="AF70" s="432">
        <f t="shared" si="67"/>
        <v>0</v>
      </c>
      <c r="AG70" s="432">
        <f t="shared" si="67"/>
        <v>0</v>
      </c>
      <c r="AH70" s="432">
        <f t="shared" si="67"/>
        <v>0</v>
      </c>
      <c r="AI70" s="432">
        <f t="shared" si="67"/>
        <v>0</v>
      </c>
      <c r="AJ70" s="432">
        <f t="shared" si="67"/>
        <v>0</v>
      </c>
      <c r="AK70" s="432">
        <f t="shared" si="67"/>
        <v>0</v>
      </c>
      <c r="AL70" s="432">
        <f t="shared" si="67"/>
        <v>0</v>
      </c>
      <c r="AM70" s="432">
        <f t="shared" si="67"/>
        <v>0</v>
      </c>
      <c r="AN70" s="432">
        <f t="shared" si="67"/>
        <v>0</v>
      </c>
      <c r="AO70" s="432">
        <f t="shared" si="67"/>
        <v>0</v>
      </c>
      <c r="AP70" s="432">
        <f t="shared" si="67"/>
        <v>0</v>
      </c>
      <c r="AQ70" s="432">
        <f t="shared" si="67"/>
        <v>0</v>
      </c>
      <c r="AR70" s="432">
        <f t="shared" si="67"/>
        <v>0</v>
      </c>
      <c r="AS70" s="432">
        <f t="shared" si="67"/>
        <v>0</v>
      </c>
    </row>
    <row r="71" spans="1:45" s="629" customFormat="1" x14ac:dyDescent="0.2">
      <c r="A71" s="627" t="s">
        <v>170</v>
      </c>
      <c r="B71" s="627"/>
      <c r="C71" s="630"/>
      <c r="D71" s="627"/>
      <c r="E71" s="638">
        <f>Income!E71</f>
        <v>0</v>
      </c>
      <c r="F71" s="638">
        <f>Income!F71</f>
        <v>0</v>
      </c>
      <c r="G71" s="638">
        <f>Income!G71</f>
        <v>0</v>
      </c>
      <c r="H71" s="638">
        <f>Income!H71</f>
        <v>0</v>
      </c>
      <c r="I71" s="638">
        <f>Income!I71</f>
        <v>0</v>
      </c>
      <c r="J71" s="638">
        <f>Income!J71</f>
        <v>0</v>
      </c>
      <c r="K71" s="1325" t="s">
        <v>170</v>
      </c>
      <c r="L71" s="1325"/>
      <c r="M71" s="1325"/>
      <c r="N71" s="1325"/>
      <c r="O71" s="1325"/>
      <c r="P71" s="590">
        <f>E71+F71+G71+H71+I71+J71</f>
        <v>0</v>
      </c>
      <c r="Q71" s="432">
        <f t="shared" ref="Q71:AS71" si="68">(+P71*$S$5)+P71</f>
        <v>0</v>
      </c>
      <c r="R71" s="432">
        <f t="shared" si="68"/>
        <v>0</v>
      </c>
      <c r="S71" s="432">
        <f t="shared" si="68"/>
        <v>0</v>
      </c>
      <c r="T71" s="432">
        <f t="shared" si="68"/>
        <v>0</v>
      </c>
      <c r="U71" s="432">
        <f t="shared" si="68"/>
        <v>0</v>
      </c>
      <c r="V71" s="432">
        <f t="shared" si="68"/>
        <v>0</v>
      </c>
      <c r="W71" s="432">
        <f t="shared" si="68"/>
        <v>0</v>
      </c>
      <c r="X71" s="432">
        <f t="shared" si="68"/>
        <v>0</v>
      </c>
      <c r="Y71" s="432">
        <f t="shared" si="68"/>
        <v>0</v>
      </c>
      <c r="Z71" s="432">
        <f t="shared" si="68"/>
        <v>0</v>
      </c>
      <c r="AA71" s="432">
        <f t="shared" si="68"/>
        <v>0</v>
      </c>
      <c r="AB71" s="432">
        <f t="shared" si="68"/>
        <v>0</v>
      </c>
      <c r="AC71" s="432">
        <f t="shared" si="68"/>
        <v>0</v>
      </c>
      <c r="AD71" s="432">
        <f t="shared" si="68"/>
        <v>0</v>
      </c>
      <c r="AE71" s="432">
        <f t="shared" si="68"/>
        <v>0</v>
      </c>
      <c r="AF71" s="432">
        <f t="shared" si="68"/>
        <v>0</v>
      </c>
      <c r="AG71" s="432">
        <f t="shared" si="68"/>
        <v>0</v>
      </c>
      <c r="AH71" s="432">
        <f t="shared" si="68"/>
        <v>0</v>
      </c>
      <c r="AI71" s="432">
        <f t="shared" si="68"/>
        <v>0</v>
      </c>
      <c r="AJ71" s="432">
        <f t="shared" si="68"/>
        <v>0</v>
      </c>
      <c r="AK71" s="432">
        <f t="shared" si="68"/>
        <v>0</v>
      </c>
      <c r="AL71" s="432">
        <f t="shared" si="68"/>
        <v>0</v>
      </c>
      <c r="AM71" s="432">
        <f t="shared" si="68"/>
        <v>0</v>
      </c>
      <c r="AN71" s="432">
        <f t="shared" si="68"/>
        <v>0</v>
      </c>
      <c r="AO71" s="432">
        <f t="shared" si="68"/>
        <v>0</v>
      </c>
      <c r="AP71" s="432">
        <f t="shared" si="68"/>
        <v>0</v>
      </c>
      <c r="AQ71" s="432">
        <f t="shared" si="68"/>
        <v>0</v>
      </c>
      <c r="AR71" s="432">
        <f t="shared" si="68"/>
        <v>0</v>
      </c>
      <c r="AS71" s="432">
        <f t="shared" si="68"/>
        <v>0</v>
      </c>
    </row>
    <row r="72" spans="1:45" s="629" customFormat="1" x14ac:dyDescent="0.2">
      <c r="A72" s="1351" t="s">
        <v>982</v>
      </c>
      <c r="B72" s="1351"/>
      <c r="C72" s="1351"/>
      <c r="D72" s="1351"/>
      <c r="E72" s="638">
        <f>Income!E72</f>
        <v>0</v>
      </c>
      <c r="F72" s="638">
        <f>Income!F72</f>
        <v>0</v>
      </c>
      <c r="G72" s="638">
        <f>Income!G72</f>
        <v>0</v>
      </c>
      <c r="H72" s="638">
        <f>Income!H72</f>
        <v>0</v>
      </c>
      <c r="I72" s="638">
        <f>Income!I72</f>
        <v>0</v>
      </c>
      <c r="J72" s="638">
        <f>Income!J72</f>
        <v>0</v>
      </c>
      <c r="K72" s="1314" t="s">
        <v>982</v>
      </c>
      <c r="L72" s="1314"/>
      <c r="M72" s="1314"/>
      <c r="N72" s="1314"/>
      <c r="O72" s="1314"/>
      <c r="P72" s="590">
        <f t="shared" si="62"/>
        <v>0</v>
      </c>
      <c r="Q72" s="432">
        <f t="shared" ref="Q72:AS72" si="69">(+P72*$S$5)+P72</f>
        <v>0</v>
      </c>
      <c r="R72" s="432">
        <f t="shared" si="69"/>
        <v>0</v>
      </c>
      <c r="S72" s="432">
        <f t="shared" si="69"/>
        <v>0</v>
      </c>
      <c r="T72" s="432">
        <f t="shared" si="69"/>
        <v>0</v>
      </c>
      <c r="U72" s="432">
        <f t="shared" si="69"/>
        <v>0</v>
      </c>
      <c r="V72" s="432">
        <f t="shared" si="69"/>
        <v>0</v>
      </c>
      <c r="W72" s="432">
        <f t="shared" si="69"/>
        <v>0</v>
      </c>
      <c r="X72" s="432">
        <f t="shared" si="69"/>
        <v>0</v>
      </c>
      <c r="Y72" s="432">
        <f t="shared" si="69"/>
        <v>0</v>
      </c>
      <c r="Z72" s="432">
        <f t="shared" si="69"/>
        <v>0</v>
      </c>
      <c r="AA72" s="432">
        <f t="shared" si="69"/>
        <v>0</v>
      </c>
      <c r="AB72" s="432">
        <f t="shared" si="69"/>
        <v>0</v>
      </c>
      <c r="AC72" s="432">
        <f t="shared" si="69"/>
        <v>0</v>
      </c>
      <c r="AD72" s="432">
        <f t="shared" si="69"/>
        <v>0</v>
      </c>
      <c r="AE72" s="432">
        <f t="shared" si="69"/>
        <v>0</v>
      </c>
      <c r="AF72" s="432">
        <f t="shared" si="69"/>
        <v>0</v>
      </c>
      <c r="AG72" s="432">
        <f t="shared" si="69"/>
        <v>0</v>
      </c>
      <c r="AH72" s="432">
        <f t="shared" si="69"/>
        <v>0</v>
      </c>
      <c r="AI72" s="432">
        <f t="shared" si="69"/>
        <v>0</v>
      </c>
      <c r="AJ72" s="432">
        <f t="shared" si="69"/>
        <v>0</v>
      </c>
      <c r="AK72" s="432">
        <f t="shared" si="69"/>
        <v>0</v>
      </c>
      <c r="AL72" s="432">
        <f t="shared" si="69"/>
        <v>0</v>
      </c>
      <c r="AM72" s="432">
        <f t="shared" si="69"/>
        <v>0</v>
      </c>
      <c r="AN72" s="432">
        <f t="shared" si="69"/>
        <v>0</v>
      </c>
      <c r="AO72" s="432">
        <f t="shared" si="69"/>
        <v>0</v>
      </c>
      <c r="AP72" s="432">
        <f t="shared" si="69"/>
        <v>0</v>
      </c>
      <c r="AQ72" s="432">
        <f t="shared" si="69"/>
        <v>0</v>
      </c>
      <c r="AR72" s="432">
        <f t="shared" si="69"/>
        <v>0</v>
      </c>
      <c r="AS72" s="432">
        <f t="shared" si="69"/>
        <v>0</v>
      </c>
    </row>
    <row r="73" spans="1:45" s="629" customFormat="1" x14ac:dyDescent="0.2">
      <c r="A73" s="1351" t="s">
        <v>67</v>
      </c>
      <c r="B73" s="1351"/>
      <c r="C73" s="1351"/>
      <c r="D73" s="1351"/>
      <c r="E73" s="638">
        <f>Income!E73</f>
        <v>0</v>
      </c>
      <c r="F73" s="638">
        <f>Income!F73</f>
        <v>0</v>
      </c>
      <c r="G73" s="638">
        <f>Income!G73</f>
        <v>0</v>
      </c>
      <c r="H73" s="638">
        <f>Income!H73</f>
        <v>0</v>
      </c>
      <c r="I73" s="638">
        <f>Income!I73</f>
        <v>0</v>
      </c>
      <c r="J73" s="638">
        <f>Income!J73</f>
        <v>0</v>
      </c>
      <c r="K73" s="1314" t="s">
        <v>1078</v>
      </c>
      <c r="L73" s="1314"/>
      <c r="M73" s="1314"/>
      <c r="N73" s="1314"/>
      <c r="O73" s="1314"/>
      <c r="P73" s="590">
        <f t="shared" si="62"/>
        <v>0</v>
      </c>
      <c r="Q73" s="432">
        <f t="shared" ref="Q73:AS73" si="70">(+P73*$S$5)+P73</f>
        <v>0</v>
      </c>
      <c r="R73" s="432">
        <f t="shared" si="70"/>
        <v>0</v>
      </c>
      <c r="S73" s="432">
        <f t="shared" si="70"/>
        <v>0</v>
      </c>
      <c r="T73" s="432">
        <f t="shared" si="70"/>
        <v>0</v>
      </c>
      <c r="U73" s="432">
        <f t="shared" si="70"/>
        <v>0</v>
      </c>
      <c r="V73" s="432">
        <f t="shared" si="70"/>
        <v>0</v>
      </c>
      <c r="W73" s="432">
        <f t="shared" si="70"/>
        <v>0</v>
      </c>
      <c r="X73" s="432">
        <f t="shared" si="70"/>
        <v>0</v>
      </c>
      <c r="Y73" s="432">
        <f t="shared" si="70"/>
        <v>0</v>
      </c>
      <c r="Z73" s="432">
        <f t="shared" si="70"/>
        <v>0</v>
      </c>
      <c r="AA73" s="432">
        <f t="shared" si="70"/>
        <v>0</v>
      </c>
      <c r="AB73" s="432">
        <f t="shared" si="70"/>
        <v>0</v>
      </c>
      <c r="AC73" s="432">
        <f t="shared" si="70"/>
        <v>0</v>
      </c>
      <c r="AD73" s="432">
        <f t="shared" si="70"/>
        <v>0</v>
      </c>
      <c r="AE73" s="432">
        <f t="shared" si="70"/>
        <v>0</v>
      </c>
      <c r="AF73" s="432">
        <f t="shared" si="70"/>
        <v>0</v>
      </c>
      <c r="AG73" s="432">
        <f t="shared" si="70"/>
        <v>0</v>
      </c>
      <c r="AH73" s="432">
        <f t="shared" si="70"/>
        <v>0</v>
      </c>
      <c r="AI73" s="432">
        <f t="shared" si="70"/>
        <v>0</v>
      </c>
      <c r="AJ73" s="432">
        <f t="shared" si="70"/>
        <v>0</v>
      </c>
      <c r="AK73" s="432">
        <f t="shared" si="70"/>
        <v>0</v>
      </c>
      <c r="AL73" s="432">
        <f t="shared" si="70"/>
        <v>0</v>
      </c>
      <c r="AM73" s="432">
        <f t="shared" si="70"/>
        <v>0</v>
      </c>
      <c r="AN73" s="432">
        <f t="shared" si="70"/>
        <v>0</v>
      </c>
      <c r="AO73" s="432">
        <f t="shared" si="70"/>
        <v>0</v>
      </c>
      <c r="AP73" s="432">
        <f t="shared" si="70"/>
        <v>0</v>
      </c>
      <c r="AQ73" s="432">
        <f t="shared" si="70"/>
        <v>0</v>
      </c>
      <c r="AR73" s="432">
        <f t="shared" si="70"/>
        <v>0</v>
      </c>
      <c r="AS73" s="432">
        <f t="shared" si="70"/>
        <v>0</v>
      </c>
    </row>
    <row r="74" spans="1:45" s="629" customFormat="1" ht="15" customHeight="1" x14ac:dyDescent="0.2">
      <c r="A74" s="586"/>
      <c r="B74" s="586"/>
      <c r="C74" s="586"/>
      <c r="D74" s="586"/>
      <c r="E74" s="586"/>
      <c r="F74" s="586"/>
      <c r="I74" s="315"/>
      <c r="K74" s="1316"/>
      <c r="L74" s="1316"/>
      <c r="M74" s="1316"/>
      <c r="N74" s="1316"/>
      <c r="O74" s="1316"/>
      <c r="P74" s="1316"/>
      <c r="Q74" s="1316"/>
      <c r="R74" s="1316"/>
      <c r="S74" s="1316"/>
      <c r="T74" s="1316"/>
      <c r="U74" s="1316"/>
      <c r="V74" s="1316"/>
      <c r="W74" s="1316"/>
      <c r="X74" s="1316"/>
      <c r="Y74" s="1316"/>
      <c r="Z74" s="1316"/>
      <c r="AA74" s="1316"/>
      <c r="AB74" s="1316"/>
      <c r="AC74" s="1316"/>
      <c r="AD74" s="1316"/>
      <c r="AE74" s="1316"/>
      <c r="AF74" s="1316"/>
      <c r="AG74" s="1316"/>
      <c r="AH74" s="1316"/>
      <c r="AI74" s="1316"/>
      <c r="AJ74" s="1316"/>
      <c r="AK74" s="1316"/>
      <c r="AL74" s="1316"/>
      <c r="AM74" s="1316"/>
      <c r="AN74" s="1316"/>
      <c r="AO74" s="1316"/>
      <c r="AP74" s="1316"/>
      <c r="AQ74" s="1316"/>
      <c r="AR74" s="1316"/>
      <c r="AS74" s="1316"/>
    </row>
    <row r="75" spans="1:45" s="629" customFormat="1" ht="15" customHeight="1" x14ac:dyDescent="0.2">
      <c r="E75" s="588">
        <f t="shared" ref="E75:J75" si="71">SUM(E63:E73)</f>
        <v>0</v>
      </c>
      <c r="F75" s="588">
        <f t="shared" si="71"/>
        <v>0</v>
      </c>
      <c r="G75" s="588">
        <f t="shared" si="71"/>
        <v>0</v>
      </c>
      <c r="H75" s="588">
        <f t="shared" si="71"/>
        <v>0</v>
      </c>
      <c r="I75" s="588">
        <f t="shared" si="71"/>
        <v>0</v>
      </c>
      <c r="J75" s="588">
        <f t="shared" si="71"/>
        <v>0</v>
      </c>
      <c r="K75" s="1313" t="s">
        <v>175</v>
      </c>
      <c r="L75" s="1313"/>
      <c r="M75" s="1313"/>
      <c r="N75" s="1313"/>
      <c r="O75" s="1313"/>
      <c r="P75" s="313">
        <f>SUM(P63:P73)</f>
        <v>0</v>
      </c>
      <c r="Q75" s="313">
        <f t="shared" ref="Q75:AS75" si="72">SUM(Q63:Q73)</f>
        <v>0</v>
      </c>
      <c r="R75" s="313">
        <f t="shared" si="72"/>
        <v>0</v>
      </c>
      <c r="S75" s="313">
        <f t="shared" si="72"/>
        <v>0</v>
      </c>
      <c r="T75" s="313">
        <f t="shared" si="72"/>
        <v>0</v>
      </c>
      <c r="U75" s="313">
        <f t="shared" si="72"/>
        <v>0</v>
      </c>
      <c r="V75" s="313">
        <f t="shared" si="72"/>
        <v>0</v>
      </c>
      <c r="W75" s="313">
        <f t="shared" si="72"/>
        <v>0</v>
      </c>
      <c r="X75" s="313">
        <f t="shared" si="72"/>
        <v>0</v>
      </c>
      <c r="Y75" s="313">
        <f t="shared" si="72"/>
        <v>0</v>
      </c>
      <c r="Z75" s="313">
        <f t="shared" si="72"/>
        <v>0</v>
      </c>
      <c r="AA75" s="313">
        <f t="shared" si="72"/>
        <v>0</v>
      </c>
      <c r="AB75" s="313">
        <f t="shared" si="72"/>
        <v>0</v>
      </c>
      <c r="AC75" s="313">
        <f t="shared" si="72"/>
        <v>0</v>
      </c>
      <c r="AD75" s="313">
        <f t="shared" si="72"/>
        <v>0</v>
      </c>
      <c r="AE75" s="313">
        <f t="shared" si="72"/>
        <v>0</v>
      </c>
      <c r="AF75" s="313">
        <f t="shared" si="72"/>
        <v>0</v>
      </c>
      <c r="AG75" s="313">
        <f t="shared" si="72"/>
        <v>0</v>
      </c>
      <c r="AH75" s="313">
        <f t="shared" si="72"/>
        <v>0</v>
      </c>
      <c r="AI75" s="313">
        <f t="shared" si="72"/>
        <v>0</v>
      </c>
      <c r="AJ75" s="313">
        <f t="shared" si="72"/>
        <v>0</v>
      </c>
      <c r="AK75" s="313">
        <f t="shared" si="72"/>
        <v>0</v>
      </c>
      <c r="AL75" s="313">
        <f t="shared" si="72"/>
        <v>0</v>
      </c>
      <c r="AM75" s="313">
        <f t="shared" si="72"/>
        <v>0</v>
      </c>
      <c r="AN75" s="313">
        <f t="shared" si="72"/>
        <v>0</v>
      </c>
      <c r="AO75" s="313">
        <f t="shared" si="72"/>
        <v>0</v>
      </c>
      <c r="AP75" s="313">
        <f t="shared" si="72"/>
        <v>0</v>
      </c>
      <c r="AQ75" s="313">
        <f t="shared" si="72"/>
        <v>0</v>
      </c>
      <c r="AR75" s="313">
        <f t="shared" si="72"/>
        <v>0</v>
      </c>
      <c r="AS75" s="313">
        <f t="shared" si="72"/>
        <v>0</v>
      </c>
    </row>
    <row r="76" spans="1:45" s="629" customFormat="1" x14ac:dyDescent="0.2">
      <c r="I76" s="322"/>
      <c r="K76" s="1317"/>
      <c r="L76" s="1317"/>
      <c r="M76" s="1317"/>
      <c r="N76" s="1317"/>
      <c r="O76" s="1317"/>
      <c r="P76" s="1317"/>
      <c r="Q76" s="1317"/>
      <c r="R76" s="1317"/>
      <c r="S76" s="1317"/>
      <c r="T76" s="1317"/>
      <c r="U76" s="1317"/>
      <c r="V76" s="1317"/>
      <c r="W76" s="1317"/>
      <c r="X76" s="1317"/>
      <c r="Y76" s="1317"/>
      <c r="Z76" s="1317"/>
      <c r="AA76" s="1317"/>
      <c r="AB76" s="1317"/>
      <c r="AC76" s="1317"/>
      <c r="AD76" s="1317"/>
      <c r="AE76" s="1317"/>
      <c r="AF76" s="1317"/>
      <c r="AG76" s="1317"/>
      <c r="AH76" s="1317"/>
      <c r="AI76" s="1317"/>
      <c r="AJ76" s="1317"/>
      <c r="AK76" s="1317"/>
      <c r="AL76" s="1317"/>
      <c r="AM76" s="1317"/>
      <c r="AN76" s="1317"/>
      <c r="AO76" s="1317"/>
      <c r="AP76" s="1317"/>
      <c r="AQ76" s="1317"/>
      <c r="AR76" s="1317"/>
      <c r="AS76" s="1317"/>
    </row>
    <row r="77" spans="1:45" s="629" customFormat="1" x14ac:dyDescent="0.2">
      <c r="I77" s="315"/>
      <c r="K77" s="1321" t="s">
        <v>176</v>
      </c>
      <c r="L77" s="1322"/>
      <c r="M77" s="1322"/>
      <c r="N77" s="1322"/>
      <c r="O77" s="1323"/>
      <c r="P77" s="323">
        <f>P59+P75</f>
        <v>0</v>
      </c>
      <c r="Q77" s="323">
        <f t="shared" ref="Q77:AS77" si="73">Q59+Q75</f>
        <v>0</v>
      </c>
      <c r="R77" s="323">
        <f t="shared" si="73"/>
        <v>0</v>
      </c>
      <c r="S77" s="323">
        <f t="shared" si="73"/>
        <v>0</v>
      </c>
      <c r="T77" s="323">
        <f t="shared" si="73"/>
        <v>0</v>
      </c>
      <c r="U77" s="323">
        <f t="shared" si="73"/>
        <v>0</v>
      </c>
      <c r="V77" s="323">
        <f t="shared" si="73"/>
        <v>0</v>
      </c>
      <c r="W77" s="323">
        <f t="shared" si="73"/>
        <v>0</v>
      </c>
      <c r="X77" s="323">
        <f t="shared" si="73"/>
        <v>0</v>
      </c>
      <c r="Y77" s="323">
        <f t="shared" si="73"/>
        <v>0</v>
      </c>
      <c r="Z77" s="323">
        <f t="shared" si="73"/>
        <v>0</v>
      </c>
      <c r="AA77" s="323">
        <f t="shared" si="73"/>
        <v>0</v>
      </c>
      <c r="AB77" s="323">
        <f t="shared" si="73"/>
        <v>0</v>
      </c>
      <c r="AC77" s="323">
        <f t="shared" si="73"/>
        <v>0</v>
      </c>
      <c r="AD77" s="323">
        <f t="shared" si="73"/>
        <v>0</v>
      </c>
      <c r="AE77" s="323">
        <f t="shared" si="73"/>
        <v>0</v>
      </c>
      <c r="AF77" s="323">
        <f t="shared" si="73"/>
        <v>0</v>
      </c>
      <c r="AG77" s="323">
        <f t="shared" si="73"/>
        <v>0</v>
      </c>
      <c r="AH77" s="323">
        <f t="shared" si="73"/>
        <v>0</v>
      </c>
      <c r="AI77" s="323">
        <f t="shared" si="73"/>
        <v>0</v>
      </c>
      <c r="AJ77" s="323">
        <f t="shared" si="73"/>
        <v>0</v>
      </c>
      <c r="AK77" s="323">
        <f t="shared" si="73"/>
        <v>0</v>
      </c>
      <c r="AL77" s="323">
        <f t="shared" si="73"/>
        <v>0</v>
      </c>
      <c r="AM77" s="323">
        <f t="shared" si="73"/>
        <v>0</v>
      </c>
      <c r="AN77" s="323">
        <f t="shared" si="73"/>
        <v>0</v>
      </c>
      <c r="AO77" s="323">
        <f t="shared" si="73"/>
        <v>0</v>
      </c>
      <c r="AP77" s="323">
        <f t="shared" si="73"/>
        <v>0</v>
      </c>
      <c r="AQ77" s="323">
        <f t="shared" si="73"/>
        <v>0</v>
      </c>
      <c r="AR77" s="323">
        <f t="shared" si="73"/>
        <v>0</v>
      </c>
      <c r="AS77" s="323">
        <f t="shared" si="73"/>
        <v>0</v>
      </c>
    </row>
    <row r="78" spans="1:45" s="629" customFormat="1" x14ac:dyDescent="0.2">
      <c r="I78" s="315"/>
      <c r="K78" s="1317"/>
      <c r="L78" s="1317"/>
      <c r="M78" s="1317"/>
      <c r="N78" s="1317"/>
      <c r="O78" s="1317"/>
      <c r="P78" s="1317"/>
      <c r="Q78" s="1317"/>
      <c r="R78" s="1317"/>
      <c r="S78" s="1317"/>
      <c r="T78" s="1317"/>
      <c r="U78" s="1317"/>
      <c r="V78" s="1317"/>
      <c r="W78" s="1317"/>
      <c r="X78" s="1317"/>
      <c r="Y78" s="1317"/>
      <c r="Z78" s="1317"/>
      <c r="AA78" s="1317"/>
      <c r="AB78" s="1317"/>
      <c r="AC78" s="1317"/>
      <c r="AD78" s="1317"/>
      <c r="AE78" s="1317"/>
      <c r="AF78" s="1317"/>
      <c r="AG78" s="1317"/>
      <c r="AH78" s="1317"/>
      <c r="AI78" s="1317"/>
      <c r="AJ78" s="1317"/>
      <c r="AK78" s="1317"/>
      <c r="AL78" s="1317"/>
      <c r="AM78" s="1317"/>
      <c r="AN78" s="1317"/>
      <c r="AO78" s="1317"/>
      <c r="AP78" s="1317"/>
      <c r="AQ78" s="1317"/>
      <c r="AR78" s="1317"/>
      <c r="AS78" s="1317"/>
    </row>
    <row r="79" spans="1:45" s="629" customFormat="1" x14ac:dyDescent="0.2">
      <c r="A79" s="1350" t="s">
        <v>1081</v>
      </c>
      <c r="B79" s="1350"/>
      <c r="C79" s="1350"/>
      <c r="D79" s="1350"/>
      <c r="E79" s="1350"/>
      <c r="F79" s="1350"/>
      <c r="G79" s="1350"/>
      <c r="H79" s="1350"/>
      <c r="I79" s="1350"/>
      <c r="J79" s="736" t="s">
        <v>1075</v>
      </c>
      <c r="K79" s="1324" t="s">
        <v>1073</v>
      </c>
      <c r="L79" s="1324"/>
      <c r="M79" s="1324"/>
      <c r="N79" s="1324"/>
      <c r="O79" s="635">
        <v>7.0000000000000007E-2</v>
      </c>
      <c r="P79" s="324">
        <f>-(P59+P63+P66+P67+P68+P69+P70)*$O$79</f>
        <v>0</v>
      </c>
      <c r="Q79" s="324">
        <f t="shared" ref="Q79:AS79" si="74">-(Q59+Q63+Q66+Q67+Q68+Q69+Q70)*$O$79</f>
        <v>0</v>
      </c>
      <c r="R79" s="324">
        <f t="shared" si="74"/>
        <v>0</v>
      </c>
      <c r="S79" s="324">
        <f t="shared" si="74"/>
        <v>0</v>
      </c>
      <c r="T79" s="324">
        <f t="shared" si="74"/>
        <v>0</v>
      </c>
      <c r="U79" s="324">
        <f t="shared" si="74"/>
        <v>0</v>
      </c>
      <c r="V79" s="324">
        <f t="shared" si="74"/>
        <v>0</v>
      </c>
      <c r="W79" s="324">
        <f t="shared" si="74"/>
        <v>0</v>
      </c>
      <c r="X79" s="324">
        <f t="shared" si="74"/>
        <v>0</v>
      </c>
      <c r="Y79" s="324">
        <f t="shared" si="74"/>
        <v>0</v>
      </c>
      <c r="Z79" s="324">
        <f t="shared" si="74"/>
        <v>0</v>
      </c>
      <c r="AA79" s="324">
        <f t="shared" si="74"/>
        <v>0</v>
      </c>
      <c r="AB79" s="324">
        <f t="shared" si="74"/>
        <v>0</v>
      </c>
      <c r="AC79" s="324">
        <f t="shared" si="74"/>
        <v>0</v>
      </c>
      <c r="AD79" s="324">
        <f t="shared" si="74"/>
        <v>0</v>
      </c>
      <c r="AE79" s="324">
        <f t="shared" si="74"/>
        <v>0</v>
      </c>
      <c r="AF79" s="324">
        <f t="shared" si="74"/>
        <v>0</v>
      </c>
      <c r="AG79" s="324">
        <f t="shared" si="74"/>
        <v>0</v>
      </c>
      <c r="AH79" s="324">
        <f t="shared" si="74"/>
        <v>0</v>
      </c>
      <c r="AI79" s="324">
        <f t="shared" si="74"/>
        <v>0</v>
      </c>
      <c r="AJ79" s="324">
        <f t="shared" si="74"/>
        <v>0</v>
      </c>
      <c r="AK79" s="324">
        <f t="shared" si="74"/>
        <v>0</v>
      </c>
      <c r="AL79" s="324">
        <f t="shared" si="74"/>
        <v>0</v>
      </c>
      <c r="AM79" s="324">
        <f t="shared" si="74"/>
        <v>0</v>
      </c>
      <c r="AN79" s="324">
        <f t="shared" si="74"/>
        <v>0</v>
      </c>
      <c r="AO79" s="324">
        <f t="shared" si="74"/>
        <v>0</v>
      </c>
      <c r="AP79" s="324">
        <f t="shared" si="74"/>
        <v>0</v>
      </c>
      <c r="AQ79" s="324">
        <f t="shared" si="74"/>
        <v>0</v>
      </c>
      <c r="AR79" s="324">
        <f t="shared" si="74"/>
        <v>0</v>
      </c>
      <c r="AS79" s="324">
        <f t="shared" si="74"/>
        <v>0</v>
      </c>
    </row>
    <row r="80" spans="1:45" s="740" customFormat="1" x14ac:dyDescent="0.25">
      <c r="A80" s="1350" t="s">
        <v>1079</v>
      </c>
      <c r="B80" s="1350"/>
      <c r="C80" s="1350"/>
      <c r="D80" s="1350"/>
      <c r="E80" s="1350"/>
      <c r="F80" s="1350"/>
      <c r="G80" s="1350"/>
      <c r="H80" s="1350"/>
      <c r="I80" s="1350"/>
      <c r="J80" s="737" t="s">
        <v>1075</v>
      </c>
      <c r="K80" s="1412" t="s">
        <v>1074</v>
      </c>
      <c r="L80" s="1412"/>
      <c r="M80" s="1412"/>
      <c r="N80" s="1412"/>
      <c r="O80" s="738">
        <v>0.25</v>
      </c>
      <c r="P80" s="739">
        <f>-(P71+P72)*$O$80</f>
        <v>0</v>
      </c>
      <c r="Q80" s="739">
        <f t="shared" ref="Q80:AS80" si="75">-(Q71+Q72)*$O$80</f>
        <v>0</v>
      </c>
      <c r="R80" s="739">
        <f t="shared" si="75"/>
        <v>0</v>
      </c>
      <c r="S80" s="739">
        <f t="shared" si="75"/>
        <v>0</v>
      </c>
      <c r="T80" s="739">
        <f t="shared" si="75"/>
        <v>0</v>
      </c>
      <c r="U80" s="739">
        <f t="shared" si="75"/>
        <v>0</v>
      </c>
      <c r="V80" s="739">
        <f t="shared" si="75"/>
        <v>0</v>
      </c>
      <c r="W80" s="739">
        <f t="shared" si="75"/>
        <v>0</v>
      </c>
      <c r="X80" s="739">
        <f t="shared" si="75"/>
        <v>0</v>
      </c>
      <c r="Y80" s="739">
        <f t="shared" si="75"/>
        <v>0</v>
      </c>
      <c r="Z80" s="739">
        <f t="shared" si="75"/>
        <v>0</v>
      </c>
      <c r="AA80" s="739">
        <f t="shared" si="75"/>
        <v>0</v>
      </c>
      <c r="AB80" s="739">
        <f t="shared" si="75"/>
        <v>0</v>
      </c>
      <c r="AC80" s="739">
        <f t="shared" si="75"/>
        <v>0</v>
      </c>
      <c r="AD80" s="739">
        <f t="shared" si="75"/>
        <v>0</v>
      </c>
      <c r="AE80" s="739">
        <f t="shared" si="75"/>
        <v>0</v>
      </c>
      <c r="AF80" s="739">
        <f t="shared" si="75"/>
        <v>0</v>
      </c>
      <c r="AG80" s="739">
        <f t="shared" si="75"/>
        <v>0</v>
      </c>
      <c r="AH80" s="739">
        <f t="shared" si="75"/>
        <v>0</v>
      </c>
      <c r="AI80" s="739">
        <f t="shared" si="75"/>
        <v>0</v>
      </c>
      <c r="AJ80" s="739">
        <f t="shared" si="75"/>
        <v>0</v>
      </c>
      <c r="AK80" s="739">
        <f t="shared" si="75"/>
        <v>0</v>
      </c>
      <c r="AL80" s="739">
        <f t="shared" si="75"/>
        <v>0</v>
      </c>
      <c r="AM80" s="739">
        <f t="shared" si="75"/>
        <v>0</v>
      </c>
      <c r="AN80" s="739">
        <f t="shared" si="75"/>
        <v>0</v>
      </c>
      <c r="AO80" s="739">
        <f t="shared" si="75"/>
        <v>0</v>
      </c>
      <c r="AP80" s="739">
        <f t="shared" si="75"/>
        <v>0</v>
      </c>
      <c r="AQ80" s="739">
        <f t="shared" si="75"/>
        <v>0</v>
      </c>
      <c r="AR80" s="739">
        <f t="shared" si="75"/>
        <v>0</v>
      </c>
      <c r="AS80" s="739">
        <f t="shared" si="75"/>
        <v>0</v>
      </c>
    </row>
    <row r="81" spans="1:48" s="629" customFormat="1" x14ac:dyDescent="0.2">
      <c r="A81" s="1350" t="s">
        <v>1080</v>
      </c>
      <c r="B81" s="1350"/>
      <c r="C81" s="1350"/>
      <c r="D81" s="1350"/>
      <c r="E81" s="1350"/>
      <c r="F81" s="1350"/>
      <c r="G81" s="1350"/>
      <c r="H81" s="1350"/>
      <c r="I81" s="1350"/>
      <c r="J81" s="736" t="s">
        <v>1075</v>
      </c>
      <c r="K81" s="1324" t="s">
        <v>1076</v>
      </c>
      <c r="L81" s="1324"/>
      <c r="M81" s="1324"/>
      <c r="N81" s="1324"/>
      <c r="O81" s="635">
        <v>0</v>
      </c>
      <c r="P81" s="324">
        <f t="shared" ref="P81:AS81" si="76">-(P73)*$O$81</f>
        <v>0</v>
      </c>
      <c r="Q81" s="324">
        <f t="shared" si="76"/>
        <v>0</v>
      </c>
      <c r="R81" s="324">
        <f t="shared" si="76"/>
        <v>0</v>
      </c>
      <c r="S81" s="324">
        <f t="shared" si="76"/>
        <v>0</v>
      </c>
      <c r="T81" s="324">
        <f t="shared" si="76"/>
        <v>0</v>
      </c>
      <c r="U81" s="324">
        <f t="shared" si="76"/>
        <v>0</v>
      </c>
      <c r="V81" s="324">
        <f t="shared" si="76"/>
        <v>0</v>
      </c>
      <c r="W81" s="324">
        <f t="shared" si="76"/>
        <v>0</v>
      </c>
      <c r="X81" s="324">
        <f t="shared" si="76"/>
        <v>0</v>
      </c>
      <c r="Y81" s="324">
        <f t="shared" si="76"/>
        <v>0</v>
      </c>
      <c r="Z81" s="324">
        <f t="shared" si="76"/>
        <v>0</v>
      </c>
      <c r="AA81" s="324">
        <f t="shared" si="76"/>
        <v>0</v>
      </c>
      <c r="AB81" s="324">
        <f t="shared" si="76"/>
        <v>0</v>
      </c>
      <c r="AC81" s="324">
        <f t="shared" si="76"/>
        <v>0</v>
      </c>
      <c r="AD81" s="324">
        <f t="shared" si="76"/>
        <v>0</v>
      </c>
      <c r="AE81" s="324">
        <f t="shared" si="76"/>
        <v>0</v>
      </c>
      <c r="AF81" s="324">
        <f t="shared" si="76"/>
        <v>0</v>
      </c>
      <c r="AG81" s="324">
        <f t="shared" si="76"/>
        <v>0</v>
      </c>
      <c r="AH81" s="324">
        <f t="shared" si="76"/>
        <v>0</v>
      </c>
      <c r="AI81" s="324">
        <f t="shared" si="76"/>
        <v>0</v>
      </c>
      <c r="AJ81" s="324">
        <f t="shared" si="76"/>
        <v>0</v>
      </c>
      <c r="AK81" s="324">
        <f t="shared" si="76"/>
        <v>0</v>
      </c>
      <c r="AL81" s="324">
        <f t="shared" si="76"/>
        <v>0</v>
      </c>
      <c r="AM81" s="324">
        <f t="shared" si="76"/>
        <v>0</v>
      </c>
      <c r="AN81" s="324">
        <f t="shared" si="76"/>
        <v>0</v>
      </c>
      <c r="AO81" s="324">
        <f t="shared" si="76"/>
        <v>0</v>
      </c>
      <c r="AP81" s="324">
        <f t="shared" si="76"/>
        <v>0</v>
      </c>
      <c r="AQ81" s="324">
        <f t="shared" si="76"/>
        <v>0</v>
      </c>
      <c r="AR81" s="324">
        <f t="shared" si="76"/>
        <v>0</v>
      </c>
      <c r="AS81" s="324">
        <f t="shared" si="76"/>
        <v>0</v>
      </c>
    </row>
    <row r="82" spans="1:48" s="629" customFormat="1" x14ac:dyDescent="0.2">
      <c r="E82" s="73"/>
      <c r="F82" s="73"/>
      <c r="H82" s="315"/>
      <c r="I82" s="315"/>
      <c r="K82" s="1319"/>
      <c r="L82" s="1319"/>
      <c r="M82" s="1319"/>
      <c r="N82" s="1319"/>
      <c r="O82" s="1319"/>
      <c r="P82" s="1319"/>
      <c r="Q82" s="1319"/>
      <c r="R82" s="1319"/>
      <c r="S82" s="1319"/>
      <c r="T82" s="1319"/>
      <c r="U82" s="1319"/>
      <c r="V82" s="1319"/>
      <c r="W82" s="1319"/>
      <c r="X82" s="1319"/>
      <c r="Y82" s="1319"/>
      <c r="Z82" s="1319"/>
      <c r="AA82" s="1319"/>
      <c r="AB82" s="1319"/>
      <c r="AC82" s="1319"/>
      <c r="AD82" s="1319"/>
      <c r="AE82" s="1319"/>
      <c r="AF82" s="1319"/>
      <c r="AG82" s="1319"/>
      <c r="AH82" s="1319"/>
      <c r="AI82" s="1319"/>
      <c r="AJ82" s="1319"/>
      <c r="AK82" s="1319"/>
      <c r="AL82" s="1319"/>
      <c r="AM82" s="1319"/>
      <c r="AN82" s="1319"/>
      <c r="AO82" s="1319"/>
      <c r="AP82" s="1319"/>
      <c r="AQ82" s="1319"/>
      <c r="AR82" s="1319"/>
      <c r="AS82" s="1319"/>
    </row>
    <row r="83" spans="1:48" s="629" customFormat="1" x14ac:dyDescent="0.2">
      <c r="A83" s="1318"/>
      <c r="B83" s="1318"/>
      <c r="C83" s="1318"/>
      <c r="D83" s="1318"/>
      <c r="E83" s="1318"/>
      <c r="F83" s="1318"/>
      <c r="G83" s="1318"/>
      <c r="H83" s="1318"/>
      <c r="I83" s="315"/>
      <c r="K83" s="1313" t="s">
        <v>178</v>
      </c>
      <c r="L83" s="1313"/>
      <c r="M83" s="1313"/>
      <c r="N83" s="1313"/>
      <c r="O83" s="1313"/>
      <c r="P83" s="314">
        <f>P77+P79+P80+P81</f>
        <v>0</v>
      </c>
      <c r="Q83" s="314">
        <f t="shared" ref="Q83:AS83" si="77">Q77+Q79+Q80+Q81</f>
        <v>0</v>
      </c>
      <c r="R83" s="314">
        <f t="shared" si="77"/>
        <v>0</v>
      </c>
      <c r="S83" s="314">
        <f t="shared" si="77"/>
        <v>0</v>
      </c>
      <c r="T83" s="314">
        <f t="shared" si="77"/>
        <v>0</v>
      </c>
      <c r="U83" s="314">
        <f t="shared" si="77"/>
        <v>0</v>
      </c>
      <c r="V83" s="314">
        <f t="shared" si="77"/>
        <v>0</v>
      </c>
      <c r="W83" s="314">
        <f t="shared" si="77"/>
        <v>0</v>
      </c>
      <c r="X83" s="314">
        <f t="shared" si="77"/>
        <v>0</v>
      </c>
      <c r="Y83" s="314">
        <f t="shared" si="77"/>
        <v>0</v>
      </c>
      <c r="Z83" s="314">
        <f t="shared" si="77"/>
        <v>0</v>
      </c>
      <c r="AA83" s="314">
        <f t="shared" si="77"/>
        <v>0</v>
      </c>
      <c r="AB83" s="314">
        <f t="shared" si="77"/>
        <v>0</v>
      </c>
      <c r="AC83" s="314">
        <f t="shared" si="77"/>
        <v>0</v>
      </c>
      <c r="AD83" s="314">
        <f t="shared" si="77"/>
        <v>0</v>
      </c>
      <c r="AE83" s="314">
        <f t="shared" si="77"/>
        <v>0</v>
      </c>
      <c r="AF83" s="314">
        <f t="shared" si="77"/>
        <v>0</v>
      </c>
      <c r="AG83" s="314">
        <f t="shared" si="77"/>
        <v>0</v>
      </c>
      <c r="AH83" s="314">
        <f t="shared" si="77"/>
        <v>0</v>
      </c>
      <c r="AI83" s="314">
        <f t="shared" si="77"/>
        <v>0</v>
      </c>
      <c r="AJ83" s="314">
        <f t="shared" si="77"/>
        <v>0</v>
      </c>
      <c r="AK83" s="314">
        <f t="shared" si="77"/>
        <v>0</v>
      </c>
      <c r="AL83" s="314">
        <f t="shared" si="77"/>
        <v>0</v>
      </c>
      <c r="AM83" s="314">
        <f t="shared" si="77"/>
        <v>0</v>
      </c>
      <c r="AN83" s="314">
        <f t="shared" si="77"/>
        <v>0</v>
      </c>
      <c r="AO83" s="314">
        <f t="shared" si="77"/>
        <v>0</v>
      </c>
      <c r="AP83" s="314">
        <f t="shared" si="77"/>
        <v>0</v>
      </c>
      <c r="AQ83" s="314">
        <f t="shared" si="77"/>
        <v>0</v>
      </c>
      <c r="AR83" s="314">
        <f t="shared" si="77"/>
        <v>0</v>
      </c>
      <c r="AS83" s="314">
        <f t="shared" si="77"/>
        <v>0</v>
      </c>
    </row>
    <row r="84" spans="1:48" s="629" customFormat="1" x14ac:dyDescent="0.2">
      <c r="E84" s="73"/>
      <c r="F84" s="73"/>
      <c r="H84" s="315"/>
      <c r="I84" s="315"/>
      <c r="K84" s="1319"/>
      <c r="L84" s="1319"/>
      <c r="M84" s="1319"/>
      <c r="N84" s="1319"/>
      <c r="O84" s="1319"/>
      <c r="P84" s="1319"/>
      <c r="Q84" s="1319"/>
      <c r="R84" s="1319"/>
      <c r="S84" s="1319"/>
      <c r="T84" s="1319"/>
      <c r="U84" s="1319"/>
      <c r="V84" s="1319"/>
      <c r="W84" s="1319"/>
      <c r="X84" s="1319"/>
      <c r="Y84" s="1319"/>
      <c r="Z84" s="1319"/>
      <c r="AA84" s="1319"/>
      <c r="AB84" s="1319"/>
      <c r="AC84" s="1319"/>
      <c r="AD84" s="1319"/>
      <c r="AE84" s="1319"/>
      <c r="AF84" s="1319"/>
      <c r="AG84" s="1319"/>
      <c r="AH84" s="1319"/>
      <c r="AI84" s="1319"/>
      <c r="AJ84" s="1319"/>
      <c r="AK84" s="1319"/>
      <c r="AL84" s="1319"/>
      <c r="AM84" s="1319"/>
      <c r="AN84" s="1319"/>
      <c r="AO84" s="1319"/>
      <c r="AP84" s="1319"/>
      <c r="AQ84" s="1319"/>
      <c r="AR84" s="1319"/>
      <c r="AS84" s="1319"/>
    </row>
    <row r="85" spans="1:48" s="629" customFormat="1" x14ac:dyDescent="0.2">
      <c r="E85" s="73"/>
      <c r="F85" s="73"/>
      <c r="G85" s="73"/>
      <c r="H85" s="73"/>
      <c r="I85" s="315"/>
    </row>
    <row r="86" spans="1:48" s="629" customFormat="1" ht="14.25" x14ac:dyDescent="0.2">
      <c r="E86" s="73"/>
      <c r="F86" s="73"/>
      <c r="H86" s="73"/>
      <c r="I86" s="315"/>
      <c r="K86" s="431"/>
      <c r="L86" s="431"/>
      <c r="M86" s="431"/>
      <c r="N86" s="431"/>
      <c r="O86" s="431"/>
      <c r="P86" s="431"/>
      <c r="Q86" s="431"/>
      <c r="R86" s="431"/>
      <c r="S86" s="431"/>
      <c r="T86" s="431"/>
      <c r="U86" s="431"/>
      <c r="V86" s="431"/>
      <c r="W86" s="431"/>
      <c r="X86" s="431"/>
      <c r="Y86" s="431"/>
      <c r="Z86" s="431"/>
      <c r="AA86" s="431"/>
      <c r="AB86" s="431"/>
      <c r="AC86" s="431"/>
      <c r="AD86" s="431"/>
      <c r="AE86" s="431"/>
      <c r="AF86" s="431"/>
      <c r="AG86" s="431"/>
      <c r="AH86" s="431"/>
      <c r="AI86" s="431"/>
      <c r="AJ86" s="431"/>
      <c r="AK86" s="431"/>
      <c r="AL86" s="431"/>
      <c r="AM86" s="431"/>
      <c r="AN86" s="431"/>
      <c r="AO86" s="431"/>
      <c r="AP86" s="431"/>
      <c r="AQ86" s="431"/>
      <c r="AR86" s="431"/>
      <c r="AS86" s="431"/>
    </row>
    <row r="87" spans="1:48" s="431" customFormat="1" ht="23.25" customHeight="1" x14ac:dyDescent="0.2">
      <c r="D87" s="1312" t="s">
        <v>874</v>
      </c>
      <c r="E87" s="1312"/>
      <c r="F87" s="1312"/>
      <c r="G87" s="1312"/>
      <c r="H87" s="1311" t="s">
        <v>190</v>
      </c>
      <c r="I87" s="1311"/>
      <c r="J87" s="1311"/>
      <c r="K87" s="1311"/>
      <c r="L87" s="1311"/>
      <c r="M87" s="1311"/>
      <c r="N87" s="1311"/>
      <c r="O87" s="1311"/>
      <c r="P87" s="1311"/>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row>
    <row r="93" spans="1:48" s="569" customFormat="1" x14ac:dyDescent="0.2">
      <c r="AU93" s="724"/>
      <c r="AV93" s="724"/>
    </row>
    <row r="94" spans="1:48" x14ac:dyDescent="0.2">
      <c r="E94" s="73" t="s">
        <v>241</v>
      </c>
      <c r="G94" s="73" t="s">
        <v>243</v>
      </c>
      <c r="I94" s="73" t="s">
        <v>918</v>
      </c>
      <c r="L94" s="558">
        <v>0.05</v>
      </c>
      <c r="P94" s="73" t="str">
        <f>Summary!B5</f>
        <v>A</v>
      </c>
    </row>
    <row r="95" spans="1:48" x14ac:dyDescent="0.2">
      <c r="E95" s="73">
        <v>0</v>
      </c>
      <c r="G95" s="73">
        <v>0.5</v>
      </c>
      <c r="I95" s="73" t="s">
        <v>919</v>
      </c>
      <c r="L95" s="558">
        <v>7.0000000000000007E-2</v>
      </c>
      <c r="P95" s="73" t="str">
        <f>Summary!B6</f>
        <v>B</v>
      </c>
    </row>
    <row r="96" spans="1:48" x14ac:dyDescent="0.2">
      <c r="E96" s="73">
        <v>1</v>
      </c>
      <c r="G96" s="73">
        <v>1</v>
      </c>
      <c r="P96" s="73" t="str">
        <f>Summary!B7</f>
        <v>C</v>
      </c>
    </row>
    <row r="97" spans="1:16" x14ac:dyDescent="0.2">
      <c r="E97" s="73">
        <v>2</v>
      </c>
      <c r="G97" s="73">
        <v>1.5</v>
      </c>
      <c r="I97" s="629" t="s">
        <v>1056</v>
      </c>
      <c r="P97" s="73" t="str">
        <f>Summary!B8</f>
        <v>D</v>
      </c>
    </row>
    <row r="98" spans="1:16" x14ac:dyDescent="0.2">
      <c r="E98" s="73">
        <v>3</v>
      </c>
      <c r="G98" s="73">
        <v>2</v>
      </c>
      <c r="I98" s="629" t="s">
        <v>1055</v>
      </c>
      <c r="P98" s="73" t="str">
        <f>Summary!B9</f>
        <v>E</v>
      </c>
    </row>
    <row r="99" spans="1:16" x14ac:dyDescent="0.2">
      <c r="E99" s="73">
        <v>4</v>
      </c>
      <c r="G99" s="73">
        <v>2.5</v>
      </c>
      <c r="P99" s="73" t="str">
        <f>Summary!B10</f>
        <v>F</v>
      </c>
    </row>
    <row r="100" spans="1:16" x14ac:dyDescent="0.2">
      <c r="E100" s="73">
        <v>5</v>
      </c>
      <c r="G100" s="73">
        <v>3</v>
      </c>
    </row>
    <row r="101" spans="1:16" x14ac:dyDescent="0.2">
      <c r="G101" s="73">
        <v>3.5</v>
      </c>
    </row>
    <row r="107" spans="1:16" x14ac:dyDescent="0.2">
      <c r="A107" s="73" t="s">
        <v>206</v>
      </c>
      <c r="F107" s="629" t="s">
        <v>1437</v>
      </c>
    </row>
    <row r="108" spans="1:16" x14ac:dyDescent="0.2">
      <c r="A108" s="73" t="s">
        <v>207</v>
      </c>
      <c r="F108" s="629" t="s">
        <v>1439</v>
      </c>
    </row>
    <row r="109" spans="1:16" x14ac:dyDescent="0.2">
      <c r="A109" s="73" t="s">
        <v>208</v>
      </c>
    </row>
    <row r="110" spans="1:16" x14ac:dyDescent="0.2">
      <c r="A110" s="73" t="s">
        <v>209</v>
      </c>
    </row>
    <row r="111" spans="1:16" x14ac:dyDescent="0.2">
      <c r="A111" s="73" t="s">
        <v>210</v>
      </c>
    </row>
    <row r="112" spans="1:16" x14ac:dyDescent="0.2">
      <c r="A112" s="73" t="s">
        <v>211</v>
      </c>
    </row>
    <row r="113" spans="1:1" x14ac:dyDescent="0.2">
      <c r="A113" s="73" t="s">
        <v>212</v>
      </c>
    </row>
    <row r="114" spans="1:1" x14ac:dyDescent="0.2">
      <c r="A114" s="73" t="s">
        <v>213</v>
      </c>
    </row>
    <row r="115" spans="1:1" x14ac:dyDescent="0.2">
      <c r="A115" s="73" t="s">
        <v>214</v>
      </c>
    </row>
    <row r="116" spans="1:1" x14ac:dyDescent="0.2">
      <c r="A116" s="73" t="s">
        <v>215</v>
      </c>
    </row>
    <row r="117" spans="1:1" x14ac:dyDescent="0.2">
      <c r="A117" s="73" t="s">
        <v>216</v>
      </c>
    </row>
    <row r="118" spans="1:1" x14ac:dyDescent="0.2">
      <c r="A118" s="73" t="s">
        <v>217</v>
      </c>
    </row>
    <row r="119" spans="1:1" x14ac:dyDescent="0.2">
      <c r="A119" s="73" t="s">
        <v>218</v>
      </c>
    </row>
    <row r="120" spans="1:1" x14ac:dyDescent="0.2">
      <c r="A120" s="73" t="s">
        <v>219</v>
      </c>
    </row>
    <row r="121" spans="1:1" x14ac:dyDescent="0.2">
      <c r="A121" s="73" t="s">
        <v>220</v>
      </c>
    </row>
    <row r="122" spans="1:1" x14ac:dyDescent="0.2">
      <c r="A122" s="73" t="s">
        <v>221</v>
      </c>
    </row>
    <row r="123" spans="1:1" x14ac:dyDescent="0.2">
      <c r="A123" s="73" t="s">
        <v>222</v>
      </c>
    </row>
    <row r="124" spans="1:1" x14ac:dyDescent="0.2">
      <c r="A124" s="73" t="s">
        <v>223</v>
      </c>
    </row>
    <row r="125" spans="1:1" x14ac:dyDescent="0.2">
      <c r="A125" s="73" t="s">
        <v>224</v>
      </c>
    </row>
    <row r="126" spans="1:1" x14ac:dyDescent="0.2">
      <c r="A126" s="73" t="s">
        <v>225</v>
      </c>
    </row>
    <row r="127" spans="1:1" x14ac:dyDescent="0.2">
      <c r="A127" s="73" t="s">
        <v>226</v>
      </c>
    </row>
    <row r="128" spans="1:1" x14ac:dyDescent="0.2">
      <c r="A128" s="73" t="s">
        <v>227</v>
      </c>
    </row>
    <row r="129" spans="1:1" x14ac:dyDescent="0.2">
      <c r="A129" s="73" t="s">
        <v>228</v>
      </c>
    </row>
    <row r="130" spans="1:1" x14ac:dyDescent="0.2">
      <c r="A130" s="73" t="s">
        <v>229</v>
      </c>
    </row>
    <row r="131" spans="1:1" x14ac:dyDescent="0.2">
      <c r="A131" s="73" t="s">
        <v>230</v>
      </c>
    </row>
    <row r="132" spans="1:1" x14ac:dyDescent="0.2">
      <c r="A132" s="73" t="s">
        <v>231</v>
      </c>
    </row>
    <row r="133" spans="1:1" x14ac:dyDescent="0.2">
      <c r="A133" s="73" t="s">
        <v>157</v>
      </c>
    </row>
    <row r="134" spans="1:1" x14ac:dyDescent="0.2">
      <c r="A134" s="73" t="s">
        <v>232</v>
      </c>
    </row>
    <row r="135" spans="1:1" x14ac:dyDescent="0.2">
      <c r="A135" s="73" t="s">
        <v>233</v>
      </c>
    </row>
    <row r="136" spans="1:1" x14ac:dyDescent="0.2">
      <c r="A136" s="73" t="s">
        <v>234</v>
      </c>
    </row>
    <row r="137" spans="1:1" x14ac:dyDescent="0.2">
      <c r="A137" s="73" t="s">
        <v>235</v>
      </c>
    </row>
    <row r="138" spans="1:1" x14ac:dyDescent="0.2">
      <c r="A138" s="73" t="s">
        <v>236</v>
      </c>
    </row>
    <row r="139" spans="1:1" x14ac:dyDescent="0.2">
      <c r="A139" s="73" t="s">
        <v>237</v>
      </c>
    </row>
    <row r="140" spans="1:1" x14ac:dyDescent="0.2">
      <c r="A140" s="73" t="s">
        <v>238</v>
      </c>
    </row>
    <row r="141" spans="1:1" x14ac:dyDescent="0.2">
      <c r="A141" s="73" t="s">
        <v>239</v>
      </c>
    </row>
    <row r="142" spans="1:1" x14ac:dyDescent="0.2">
      <c r="A142" s="73" t="s">
        <v>240</v>
      </c>
    </row>
  </sheetData>
  <sheetProtection algorithmName="SHA-512" hashValue="8KkeJWcCdpq6I2VRdTid4SFtwVIbWNNmpKCR9cL2XT1DJyqQDOqSFzhXjfoY8B4HrEmxq9rg/b7nrvw8HhmSLg==" saltValue="nlvvGcGBSqUudaF8/Kq0+Q==" spinCount="100000" sheet="1" objects="1" scenarios="1" formatColumns="0" formatRows="0"/>
  <mergeCells count="84">
    <mergeCell ref="F10:J10"/>
    <mergeCell ref="K10:N10"/>
    <mergeCell ref="B9:C9"/>
    <mergeCell ref="D9:E9"/>
    <mergeCell ref="F9:J9"/>
    <mergeCell ref="K9:N9"/>
    <mergeCell ref="T5:AS6"/>
    <mergeCell ref="P5:R5"/>
    <mergeCell ref="B8:C8"/>
    <mergeCell ref="D8:E8"/>
    <mergeCell ref="F8:J8"/>
    <mergeCell ref="K8:N8"/>
    <mergeCell ref="B6:C6"/>
    <mergeCell ref="D6:E6"/>
    <mergeCell ref="K6:N6"/>
    <mergeCell ref="B7:C7"/>
    <mergeCell ref="D7:E7"/>
    <mergeCell ref="F7:J7"/>
    <mergeCell ref="K7:N7"/>
    <mergeCell ref="P8:AS11"/>
    <mergeCell ref="B10:C10"/>
    <mergeCell ref="D10:E10"/>
    <mergeCell ref="A79:I79"/>
    <mergeCell ref="K80:N80"/>
    <mergeCell ref="K81:N81"/>
    <mergeCell ref="K82:AS82"/>
    <mergeCell ref="A83:H83"/>
    <mergeCell ref="K83:O83"/>
    <mergeCell ref="A80:I80"/>
    <mergeCell ref="A81:I81"/>
    <mergeCell ref="K69:O69"/>
    <mergeCell ref="K84:AS84"/>
    <mergeCell ref="D87:G87"/>
    <mergeCell ref="H87:P87"/>
    <mergeCell ref="K79:N79"/>
    <mergeCell ref="A70:D70"/>
    <mergeCell ref="K70:O70"/>
    <mergeCell ref="A72:D72"/>
    <mergeCell ref="K72:O72"/>
    <mergeCell ref="A73:D73"/>
    <mergeCell ref="K73:O73"/>
    <mergeCell ref="K74:AS74"/>
    <mergeCell ref="K75:O75"/>
    <mergeCell ref="K76:AS76"/>
    <mergeCell ref="K77:O77"/>
    <mergeCell ref="K78:AS78"/>
    <mergeCell ref="K71:O71"/>
    <mergeCell ref="K61:AS61"/>
    <mergeCell ref="A62:D62"/>
    <mergeCell ref="K62:AS62"/>
    <mergeCell ref="A63:D63"/>
    <mergeCell ref="K63:O63"/>
    <mergeCell ref="K64:AS64"/>
    <mergeCell ref="A65:D65"/>
    <mergeCell ref="K65:AS65"/>
    <mergeCell ref="A66:D66"/>
    <mergeCell ref="K66:O66"/>
    <mergeCell ref="A67:D67"/>
    <mergeCell ref="K67:O67"/>
    <mergeCell ref="A68:D68"/>
    <mergeCell ref="K68:O68"/>
    <mergeCell ref="A69:D69"/>
    <mergeCell ref="D60:E60"/>
    <mergeCell ref="F60:G60"/>
    <mergeCell ref="A58:F58"/>
    <mergeCell ref="K59:M59"/>
    <mergeCell ref="D59:E59"/>
    <mergeCell ref="F59:G59"/>
    <mergeCell ref="A13:E13"/>
    <mergeCell ref="P13:AS13"/>
    <mergeCell ref="A1:AS1"/>
    <mergeCell ref="A2:F2"/>
    <mergeCell ref="G2:M2"/>
    <mergeCell ref="O2:P2"/>
    <mergeCell ref="Q2:R2"/>
    <mergeCell ref="S2:T2"/>
    <mergeCell ref="U2:V2"/>
    <mergeCell ref="Y2:AI2"/>
    <mergeCell ref="E4:K4"/>
    <mergeCell ref="B5:C5"/>
    <mergeCell ref="D5:E5"/>
    <mergeCell ref="F5:J5"/>
    <mergeCell ref="K5:N5"/>
    <mergeCell ref="F6:J6"/>
  </mergeCells>
  <conditionalFormatting sqref="E62:J62 E65:J65">
    <cfRule type="expression" dxfId="56" priority="183">
      <formula>$A62=$P$99</formula>
    </cfRule>
    <cfRule type="expression" dxfId="55" priority="184">
      <formula>$A62=#REF!</formula>
    </cfRule>
    <cfRule type="expression" dxfId="54" priority="185">
      <formula>$A62=#REF!</formula>
    </cfRule>
    <cfRule type="expression" dxfId="53" priority="186">
      <formula>$A62=$P$98</formula>
    </cfRule>
    <cfRule type="expression" dxfId="52" priority="187">
      <formula>$A62=$P$97</formula>
    </cfRule>
    <cfRule type="expression" dxfId="51" priority="188">
      <formula>$A62=$P$96</formula>
    </cfRule>
    <cfRule type="expression" dxfId="50" priority="189">
      <formula>$A62=$P$95</formula>
    </cfRule>
    <cfRule type="expression" dxfId="49" priority="190">
      <formula>$A62=$P$94</formula>
    </cfRule>
  </conditionalFormatting>
  <conditionalFormatting sqref="B5:B10">
    <cfRule type="expression" dxfId="48" priority="199">
      <formula>$A5=$P$98</formula>
    </cfRule>
    <cfRule type="expression" dxfId="47" priority="200">
      <formula>$A5=#REF!</formula>
    </cfRule>
    <cfRule type="expression" dxfId="46" priority="201">
      <formula>$A5=#REF!</formula>
    </cfRule>
    <cfRule type="expression" dxfId="45" priority="202">
      <formula>$A5=$P$97</formula>
    </cfRule>
    <cfRule type="expression" dxfId="44" priority="203">
      <formula>$A5=$P$96</formula>
    </cfRule>
    <cfRule type="expression" dxfId="43" priority="204">
      <formula>$A5=$P$95</formula>
    </cfRule>
    <cfRule type="expression" dxfId="42" priority="205">
      <formula>$A5=$P$94</formula>
    </cfRule>
    <cfRule type="expression" dxfId="41" priority="206">
      <formula>$A5=$P$93</formula>
    </cfRule>
  </conditionalFormatting>
  <conditionalFormatting sqref="N20:N57 J20:J57 H20:H57 A16:F57">
    <cfRule type="expression" dxfId="40" priority="19">
      <formula>$A16=$P$99</formula>
    </cfRule>
    <cfRule type="expression" dxfId="39" priority="20">
      <formula>$A16=$P$98</formula>
    </cfRule>
    <cfRule type="expression" dxfId="38" priority="21">
      <formula>$A16=$P$97</formula>
    </cfRule>
    <cfRule type="expression" dxfId="37" priority="22">
      <formula>$A16=$P$96</formula>
    </cfRule>
    <cfRule type="expression" dxfId="36" priority="23">
      <formula>$A16=$P$95</formula>
    </cfRule>
    <cfRule type="expression" dxfId="35" priority="24">
      <formula>$A16=$P$94</formula>
    </cfRule>
  </conditionalFormatting>
  <conditionalFormatting sqref="H16:H19">
    <cfRule type="expression" dxfId="34" priority="13">
      <formula>$A16=$P$99</formula>
    </cfRule>
    <cfRule type="expression" dxfId="33" priority="14">
      <formula>$A16=$P$98</formula>
    </cfRule>
    <cfRule type="expression" dxfId="32" priority="15">
      <formula>$A16=$P$97</formula>
    </cfRule>
    <cfRule type="expression" dxfId="31" priority="16">
      <formula>$A16=$P$96</formula>
    </cfRule>
    <cfRule type="expression" dxfId="30" priority="17">
      <formula>$A16=$P$95</formula>
    </cfRule>
    <cfRule type="expression" dxfId="29" priority="18">
      <formula>$A16=$P$94</formula>
    </cfRule>
  </conditionalFormatting>
  <conditionalFormatting sqref="J16:J19">
    <cfRule type="expression" dxfId="28" priority="7">
      <formula>$A16=$P$99</formula>
    </cfRule>
    <cfRule type="expression" dxfId="27" priority="8">
      <formula>$A16=$P$98</formula>
    </cfRule>
    <cfRule type="expression" dxfId="26" priority="9">
      <formula>$A16=$P$97</formula>
    </cfRule>
    <cfRule type="expression" dxfId="25" priority="10">
      <formula>$A16=$P$96</formula>
    </cfRule>
    <cfRule type="expression" dxfId="24" priority="11">
      <formula>$A16=$P$95</formula>
    </cfRule>
    <cfRule type="expression" dxfId="23" priority="12">
      <formula>$A16=$P$94</formula>
    </cfRule>
  </conditionalFormatting>
  <conditionalFormatting sqref="N16:N19">
    <cfRule type="expression" dxfId="22" priority="1">
      <formula>$A16=$P$99</formula>
    </cfRule>
    <cfRule type="expression" dxfId="21" priority="2">
      <formula>$A16=$P$98</formula>
    </cfRule>
    <cfRule type="expression" dxfId="20" priority="3">
      <formula>$A16=$P$97</formula>
    </cfRule>
    <cfRule type="expression" dxfId="19" priority="4">
      <formula>$A16=$P$96</formula>
    </cfRule>
    <cfRule type="expression" dxfId="18" priority="5">
      <formula>$A16=$P$95</formula>
    </cfRule>
    <cfRule type="expression" dxfId="17" priority="6">
      <formula>$A16=$P$94</formula>
    </cfRule>
  </conditionalFormatting>
  <dataValidations count="11">
    <dataValidation type="list" allowBlank="1" showInputMessage="1" showErrorMessage="1" sqref="E65:J65 E62:J62" xr:uid="{00000000-0002-0000-0A00-000000000000}">
      <formula1>$P$94:$P$100</formula1>
    </dataValidation>
    <dataValidation type="list" allowBlank="1" showInputMessage="1" showErrorMessage="1" sqref="D16:D57" xr:uid="{00000000-0002-0000-0A00-000001000000}">
      <formula1>$I$94:$I$95</formula1>
    </dataValidation>
    <dataValidation type="list" allowBlank="1" showInputMessage="1" showErrorMessage="1" sqref="E16:E57" xr:uid="{00000000-0002-0000-0A00-000002000000}">
      <formula1>$G$95:$G$101</formula1>
    </dataValidation>
    <dataValidation type="list" allowBlank="1" showInputMessage="1" showErrorMessage="1" sqref="F11:H11" xr:uid="{00000000-0002-0000-0A00-000003000000}">
      <formula1>$A$107:$A$142</formula1>
    </dataValidation>
    <dataValidation type="decimal" operator="greaterThanOrEqual" allowBlank="1" showInputMessage="1" showErrorMessage="1" sqref="F16:F57 J16:J57 P66:P73 H16:H57 P63 S5 E66:J73 N16:N57" xr:uid="{00000000-0002-0000-0A00-000004000000}">
      <formula1>0</formula1>
    </dataValidation>
    <dataValidation type="list" allowBlank="1" showInputMessage="1" showErrorMessage="1" sqref="C16:C57" xr:uid="{00000000-0002-0000-0A00-000005000000}">
      <formula1>$I$97:$I$98</formula1>
    </dataValidation>
    <dataValidation operator="greaterThanOrEqual" allowBlank="1" showInputMessage="1" showErrorMessage="1" sqref="O79:O81" xr:uid="{00000000-0002-0000-0A00-000006000000}"/>
    <dataValidation type="list" allowBlank="1" showInputMessage="1" showErrorMessage="1" sqref="F6:F10" xr:uid="{00000000-0002-0000-0A00-000007000000}">
      <formula1>$A$106:$A$141</formula1>
    </dataValidation>
    <dataValidation type="list" allowBlank="1" showInputMessage="1" showErrorMessage="1" sqref="B5:B10 A16:A57" xr:uid="{00000000-0002-0000-0A00-000008000000}">
      <formula1>$P$93:$P$99</formula1>
    </dataValidation>
    <dataValidation type="list" allowBlank="1" showInputMessage="1" showErrorMessage="1" sqref="B16:B57" xr:uid="{00000000-0002-0000-0A00-000009000000}">
      <formula1>$E$94:$E$99</formula1>
    </dataValidation>
    <dataValidation type="list" allowBlank="1" showInputMessage="1" showErrorMessage="1" sqref="F5:J5" xr:uid="{00000000-0002-0000-0A00-00000A000000}">
      <formula1>$A$106:$A$142</formula1>
    </dataValidation>
  </dataValidations>
  <printOptions horizontalCentered="1" verticalCentered="1"/>
  <pageMargins left="0" right="0" top="0" bottom="0" header="0" footer="0"/>
  <pageSetup paperSize="5" scale="64" firstPageNumber="5" fitToHeight="0" pageOrder="overThenDown" orientation="landscape" useFirstPageNumber="1" r:id="rId1"/>
  <headerFooter alignWithMargins="0">
    <oddFooter>&amp;L&amp;A&amp;C&amp;D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theme="6"/>
    <pageSetUpPr fitToPage="1"/>
  </sheetPr>
  <dimension ref="A1:IV223"/>
  <sheetViews>
    <sheetView showGridLines="0" zoomScaleNormal="100" workbookViewId="0">
      <pane ySplit="4" topLeftCell="A17" activePane="bottomLeft" state="frozen"/>
      <selection activeCell="G12" sqref="G12:I12"/>
      <selection pane="bottomLeft" activeCell="F30" sqref="F30"/>
    </sheetView>
  </sheetViews>
  <sheetFormatPr defaultColWidth="10.28515625" defaultRowHeight="12.75" x14ac:dyDescent="0.2"/>
  <cols>
    <col min="1" max="1" width="10.28515625" style="101" customWidth="1"/>
    <col min="2" max="2" width="11.7109375" style="101" customWidth="1"/>
    <col min="3" max="3" width="22.42578125" style="101" customWidth="1"/>
    <col min="4" max="4" width="11.28515625" style="110" customWidth="1"/>
    <col min="5" max="7" width="11.28515625" style="101" customWidth="1"/>
    <col min="8" max="9" width="12.7109375" style="101" customWidth="1"/>
    <col min="10" max="10" width="13.28515625" style="101" hidden="1" customWidth="1"/>
    <col min="11" max="11" width="12.7109375" style="101" hidden="1" customWidth="1"/>
    <col min="12" max="12" width="13.28515625" style="101" hidden="1" customWidth="1"/>
    <col min="13" max="13" width="12.7109375" style="101" hidden="1" customWidth="1"/>
    <col min="14" max="14" width="12.7109375" style="101" customWidth="1"/>
    <col min="15" max="15" width="13.140625" style="101" hidden="1" customWidth="1"/>
    <col min="16" max="16" width="13" style="101" hidden="1" customWidth="1"/>
    <col min="17" max="17" width="12.85546875" style="101" hidden="1" customWidth="1"/>
    <col min="18" max="18" width="12.28515625" style="101" hidden="1" customWidth="1"/>
    <col min="19" max="19" width="12.28515625" style="101" customWidth="1"/>
    <col min="20" max="20" width="13.5703125" style="101" hidden="1" customWidth="1"/>
    <col min="21" max="21" width="12.7109375" style="101" hidden="1" customWidth="1"/>
    <col min="22" max="23" width="12.28515625" style="101" hidden="1" customWidth="1"/>
    <col min="24" max="24" width="13" style="101" customWidth="1"/>
    <col min="25" max="26" width="12.5703125" style="101" hidden="1" customWidth="1"/>
    <col min="27" max="27" width="12.85546875" style="101" hidden="1" customWidth="1"/>
    <col min="28" max="28" width="12.7109375" style="101" hidden="1" customWidth="1"/>
    <col min="29" max="29" width="12.5703125" style="101" customWidth="1"/>
    <col min="30" max="30" width="11.7109375" style="101" hidden="1" customWidth="1"/>
    <col min="31" max="31" width="11.5703125" style="101" hidden="1" customWidth="1"/>
    <col min="32" max="32" width="11.28515625" style="101" hidden="1" customWidth="1"/>
    <col min="33" max="33" width="11.5703125" style="101" hidden="1" customWidth="1"/>
    <col min="34" max="34" width="12.5703125" style="101" customWidth="1"/>
    <col min="35" max="35" width="13.28515625" style="101" bestFit="1" customWidth="1"/>
    <col min="36" max="16384" width="10.28515625" style="101"/>
  </cols>
  <sheetData>
    <row r="1" spans="1:40" x14ac:dyDescent="0.2">
      <c r="A1" s="1433" t="s">
        <v>254</v>
      </c>
      <c r="B1" s="1433"/>
      <c r="C1" s="1433"/>
      <c r="D1" s="1433"/>
      <c r="E1" s="1433"/>
      <c r="F1" s="1433"/>
      <c r="G1" s="1433"/>
      <c r="H1" s="1433"/>
      <c r="I1" s="1433"/>
      <c r="J1" s="1433"/>
      <c r="K1" s="1433"/>
      <c r="L1" s="1433"/>
      <c r="M1" s="1433"/>
      <c r="N1" s="1433"/>
      <c r="O1" s="1433"/>
      <c r="P1" s="1433"/>
      <c r="Q1" s="1433"/>
      <c r="R1" s="1433"/>
      <c r="S1" s="1433"/>
      <c r="T1" s="1433"/>
      <c r="U1" s="1433"/>
      <c r="V1" s="1433"/>
      <c r="W1" s="1433"/>
      <c r="X1" s="1433"/>
      <c r="Y1" s="1433"/>
      <c r="Z1" s="1433"/>
      <c r="AA1" s="1433"/>
      <c r="AB1" s="1433"/>
      <c r="AC1" s="1433"/>
      <c r="AD1" s="1433"/>
      <c r="AE1" s="1433"/>
      <c r="AF1" s="1433"/>
      <c r="AG1" s="1433"/>
      <c r="AH1" s="1433"/>
    </row>
    <row r="2" spans="1:40" x14ac:dyDescent="0.2">
      <c r="A2" s="1465" t="s">
        <v>305</v>
      </c>
      <c r="B2" s="1465"/>
      <c r="C2" s="1208">
        <f>Summary!B3</f>
        <v>0</v>
      </c>
      <c r="D2" s="1208"/>
      <c r="E2" s="1208"/>
      <c r="F2" s="1208"/>
      <c r="H2" s="114" t="s">
        <v>137</v>
      </c>
      <c r="I2" s="1436">
        <f>Income!Q2</f>
        <v>0</v>
      </c>
      <c r="J2" s="1436"/>
      <c r="K2" s="1436"/>
      <c r="L2" s="1436"/>
      <c r="M2" s="1436"/>
      <c r="N2" s="1436"/>
    </row>
    <row r="3" spans="1:40" s="105" customFormat="1" x14ac:dyDescent="0.2">
      <c r="A3" s="111"/>
      <c r="B3" s="111"/>
      <c r="C3" s="112"/>
      <c r="D3" s="112"/>
      <c r="E3" s="112"/>
      <c r="F3" s="112"/>
      <c r="G3" s="1209" t="s">
        <v>939</v>
      </c>
      <c r="H3" s="1209"/>
      <c r="I3" s="1437" t="str">
        <f>Summary!G5</f>
        <v>Initial Application</v>
      </c>
      <c r="J3" s="1438"/>
      <c r="K3" s="1438"/>
      <c r="L3" s="1438"/>
      <c r="M3" s="1438"/>
      <c r="N3" s="1438"/>
      <c r="O3" s="1438"/>
      <c r="P3" s="1438"/>
      <c r="Q3" s="1438"/>
      <c r="R3" s="1438"/>
      <c r="S3" s="1438"/>
      <c r="T3" s="1438"/>
      <c r="U3" s="1438"/>
      <c r="V3" s="1438"/>
      <c r="W3" s="1438"/>
      <c r="X3" s="1438"/>
    </row>
    <row r="4" spans="1:40" ht="15" customHeight="1" x14ac:dyDescent="0.2">
      <c r="A4" s="1445" t="s">
        <v>255</v>
      </c>
      <c r="B4" s="1445"/>
      <c r="C4" s="81">
        <v>0.03</v>
      </c>
      <c r="D4" s="1318" t="s">
        <v>872</v>
      </c>
      <c r="E4" s="1318"/>
      <c r="F4" s="1318"/>
      <c r="G4" s="1318"/>
      <c r="H4" s="1318"/>
      <c r="I4" s="1318"/>
      <c r="J4" s="1318"/>
      <c r="K4" s="1318"/>
      <c r="L4" s="1318"/>
      <c r="M4" s="1318"/>
      <c r="N4" s="1318"/>
      <c r="O4" s="1318"/>
      <c r="P4" s="1318"/>
      <c r="Q4" s="1318"/>
      <c r="R4" s="1318"/>
      <c r="S4" s="1318"/>
      <c r="T4" s="1318"/>
      <c r="U4" s="1318"/>
      <c r="V4" s="1318"/>
      <c r="W4" s="1318"/>
      <c r="X4" s="1318"/>
      <c r="Y4" s="113"/>
      <c r="Z4" s="113"/>
      <c r="AA4" s="113"/>
      <c r="AB4" s="113"/>
      <c r="AC4" s="113"/>
      <c r="AD4" s="113"/>
    </row>
    <row r="5" spans="1:40" s="117" customFormat="1" ht="12.75" customHeight="1" x14ac:dyDescent="0.25">
      <c r="A5" s="1481"/>
      <c r="B5" s="1481"/>
      <c r="C5" s="1481"/>
      <c r="D5" s="1481"/>
      <c r="E5" s="1480" t="s">
        <v>307</v>
      </c>
      <c r="F5" s="1480"/>
      <c r="G5" s="1480"/>
      <c r="H5" s="1480"/>
      <c r="I5" s="1480"/>
      <c r="J5" s="1480"/>
      <c r="K5" s="1480"/>
      <c r="L5" s="1480"/>
      <c r="M5" s="1480"/>
      <c r="N5" s="1480"/>
      <c r="O5" s="1480"/>
      <c r="P5" s="1480"/>
      <c r="Q5" s="1480"/>
      <c r="R5" s="1480"/>
      <c r="S5" s="1480"/>
      <c r="T5" s="1480"/>
      <c r="U5" s="1480"/>
      <c r="V5" s="1480"/>
      <c r="W5" s="1480"/>
      <c r="X5" s="1480"/>
      <c r="Y5" s="1480"/>
      <c r="Z5" s="1480"/>
      <c r="AA5" s="1480"/>
      <c r="AB5" s="1480"/>
      <c r="AC5" s="1480"/>
      <c r="AD5" s="1480"/>
      <c r="AE5" s="1480"/>
      <c r="AF5" s="1480"/>
      <c r="AG5" s="1480"/>
      <c r="AH5" s="1480"/>
    </row>
    <row r="6" spans="1:40" s="117" customFormat="1" ht="12.75" customHeight="1" x14ac:dyDescent="0.25">
      <c r="A6" s="591"/>
      <c r="B6" s="591"/>
      <c r="C6" s="591"/>
      <c r="D6" s="591"/>
      <c r="E6" s="1448" t="s">
        <v>985</v>
      </c>
      <c r="F6" s="1448"/>
      <c r="G6" s="1448"/>
      <c r="H6" s="1448"/>
      <c r="I6" s="1448"/>
      <c r="J6" s="1448"/>
      <c r="K6" s="1448"/>
      <c r="L6" s="1448"/>
      <c r="M6" s="1448"/>
      <c r="N6" s="1448"/>
      <c r="O6" s="582"/>
      <c r="P6" s="582"/>
      <c r="Q6" s="582"/>
      <c r="R6" s="582"/>
      <c r="S6" s="582"/>
      <c r="T6" s="582"/>
      <c r="U6" s="582"/>
      <c r="V6" s="582"/>
      <c r="W6" s="582"/>
      <c r="X6" s="582"/>
      <c r="Y6" s="582"/>
      <c r="Z6" s="582"/>
      <c r="AA6" s="582"/>
      <c r="AB6" s="582"/>
      <c r="AC6" s="582"/>
      <c r="AD6" s="582"/>
      <c r="AE6" s="582"/>
      <c r="AF6" s="582"/>
      <c r="AG6" s="582"/>
      <c r="AH6" s="582"/>
    </row>
    <row r="7" spans="1:40" s="117" customFormat="1" ht="29.25" customHeight="1" x14ac:dyDescent="0.25">
      <c r="A7" s="1452" t="s">
        <v>986</v>
      </c>
      <c r="B7" s="1453"/>
      <c r="C7" s="1454"/>
      <c r="D7" s="597" t="s">
        <v>36</v>
      </c>
      <c r="E7" s="804">
        <v>0</v>
      </c>
      <c r="F7" s="804"/>
      <c r="G7" s="804"/>
      <c r="H7" s="804"/>
      <c r="I7" s="804"/>
      <c r="J7" s="804"/>
      <c r="K7" s="804"/>
      <c r="L7" s="804"/>
      <c r="M7" s="804"/>
      <c r="N7" s="804"/>
      <c r="O7" s="582"/>
      <c r="P7" s="582"/>
      <c r="Q7" s="582"/>
      <c r="R7" s="582"/>
      <c r="S7" s="582"/>
      <c r="T7" s="582"/>
      <c r="U7" s="582"/>
      <c r="V7" s="582"/>
      <c r="W7" s="582"/>
      <c r="X7" s="582"/>
      <c r="Y7" s="582"/>
      <c r="Z7" s="582"/>
      <c r="AA7" s="582"/>
      <c r="AB7" s="582"/>
      <c r="AC7" s="582"/>
      <c r="AD7" s="582"/>
      <c r="AE7" s="582"/>
      <c r="AF7" s="582"/>
      <c r="AG7" s="582"/>
      <c r="AH7" s="582"/>
      <c r="AJ7" s="1493" t="s">
        <v>992</v>
      </c>
      <c r="AK7" s="1493"/>
      <c r="AL7" s="1493"/>
      <c r="AM7" s="1493"/>
      <c r="AN7" s="1493"/>
    </row>
    <row r="8" spans="1:40" s="117" customFormat="1" ht="12.75" customHeight="1" x14ac:dyDescent="0.2">
      <c r="A8" s="1442" t="s">
        <v>258</v>
      </c>
      <c r="B8" s="1443"/>
      <c r="C8" s="1444"/>
      <c r="D8" s="327">
        <f>E8+F8+G8+H8+I8+N8</f>
        <v>0</v>
      </c>
      <c r="E8" s="435"/>
      <c r="F8" s="435"/>
      <c r="G8" s="435"/>
      <c r="H8" s="435"/>
      <c r="I8" s="435"/>
      <c r="J8" s="435"/>
      <c r="K8" s="435"/>
      <c r="L8" s="435"/>
      <c r="M8" s="435"/>
      <c r="N8" s="435"/>
      <c r="O8" s="582"/>
      <c r="P8" s="582"/>
      <c r="Q8" s="582"/>
      <c r="R8" s="582"/>
      <c r="S8" s="582"/>
      <c r="T8" s="582"/>
      <c r="U8" s="582"/>
      <c r="V8" s="582"/>
      <c r="W8" s="582"/>
      <c r="X8" s="582"/>
      <c r="Y8" s="582"/>
      <c r="Z8" s="582"/>
      <c r="AA8" s="582"/>
      <c r="AB8" s="582"/>
      <c r="AC8" s="582"/>
      <c r="AD8" s="582"/>
      <c r="AE8" s="582"/>
      <c r="AF8" s="582"/>
      <c r="AG8" s="582"/>
      <c r="AH8" s="582"/>
      <c r="AJ8" s="1493"/>
      <c r="AK8" s="1493"/>
      <c r="AL8" s="1493"/>
      <c r="AM8" s="1493"/>
      <c r="AN8" s="1493"/>
    </row>
    <row r="9" spans="1:40" s="117" customFormat="1" ht="12.75" customHeight="1" x14ac:dyDescent="0.2">
      <c r="A9" s="1445" t="s">
        <v>259</v>
      </c>
      <c r="B9" s="1445"/>
      <c r="C9" s="1445"/>
      <c r="D9" s="433"/>
      <c r="E9" s="437"/>
      <c r="F9" s="437"/>
      <c r="G9" s="437"/>
      <c r="H9" s="437"/>
      <c r="I9" s="437"/>
      <c r="J9" s="437"/>
      <c r="K9" s="437"/>
      <c r="L9" s="437"/>
      <c r="M9" s="437"/>
      <c r="N9" s="437"/>
      <c r="O9" s="582"/>
      <c r="P9" s="582"/>
      <c r="Q9" s="582"/>
      <c r="R9" s="582"/>
      <c r="S9" s="582"/>
      <c r="T9" s="582"/>
      <c r="U9" s="582"/>
      <c r="V9" s="582"/>
      <c r="W9" s="582"/>
      <c r="X9" s="582"/>
      <c r="Y9" s="582"/>
      <c r="Z9" s="582"/>
      <c r="AA9" s="582"/>
      <c r="AB9" s="582"/>
      <c r="AC9" s="582"/>
      <c r="AD9" s="582"/>
      <c r="AE9" s="582"/>
      <c r="AF9" s="582"/>
      <c r="AG9" s="582"/>
      <c r="AH9" s="582"/>
      <c r="AJ9" s="1493"/>
      <c r="AK9" s="1493"/>
      <c r="AL9" s="1493"/>
      <c r="AM9" s="1493"/>
      <c r="AN9" s="1493"/>
    </row>
    <row r="10" spans="1:40" s="117" customFormat="1" ht="12.75" customHeight="1" x14ac:dyDescent="0.2">
      <c r="A10" s="102"/>
      <c r="B10" s="1446" t="s">
        <v>260</v>
      </c>
      <c r="C10" s="1447"/>
      <c r="D10" s="327">
        <f t="shared" ref="D10:D17" si="0">E10+F10+G10+H10+I10+N10</f>
        <v>0</v>
      </c>
      <c r="E10" s="438"/>
      <c r="F10" s="438"/>
      <c r="G10" s="438"/>
      <c r="H10" s="438"/>
      <c r="I10" s="438"/>
      <c r="J10" s="438"/>
      <c r="K10" s="438"/>
      <c r="L10" s="438"/>
      <c r="M10" s="438"/>
      <c r="N10" s="438"/>
      <c r="O10" s="582"/>
      <c r="P10" s="582"/>
      <c r="Q10" s="582"/>
      <c r="R10" s="582"/>
      <c r="S10" s="582"/>
      <c r="T10" s="582"/>
      <c r="U10" s="582"/>
      <c r="V10" s="582"/>
      <c r="W10" s="582"/>
      <c r="X10" s="582"/>
      <c r="Y10" s="582"/>
      <c r="Z10" s="582"/>
      <c r="AA10" s="582"/>
      <c r="AB10" s="582"/>
      <c r="AC10" s="582"/>
      <c r="AD10" s="582"/>
      <c r="AE10" s="582"/>
      <c r="AF10" s="582"/>
      <c r="AG10" s="582"/>
      <c r="AH10" s="582"/>
    </row>
    <row r="11" spans="1:40" s="117" customFormat="1" ht="12.75" customHeight="1" x14ac:dyDescent="0.2">
      <c r="A11" s="102"/>
      <c r="B11" s="1446" t="s">
        <v>261</v>
      </c>
      <c r="C11" s="1447"/>
      <c r="D11" s="327">
        <f t="shared" si="0"/>
        <v>0</v>
      </c>
      <c r="E11" s="438"/>
      <c r="F11" s="438"/>
      <c r="G11" s="438"/>
      <c r="H11" s="438"/>
      <c r="I11" s="438"/>
      <c r="J11" s="438"/>
      <c r="K11" s="438"/>
      <c r="L11" s="438"/>
      <c r="M11" s="438"/>
      <c r="N11" s="438"/>
      <c r="O11" s="582"/>
      <c r="P11" s="582"/>
      <c r="Q11" s="582"/>
      <c r="R11" s="582"/>
      <c r="S11" s="582"/>
      <c r="T11" s="582"/>
      <c r="U11" s="582"/>
      <c r="V11" s="582"/>
      <c r="W11" s="582"/>
      <c r="X11" s="582"/>
      <c r="Y11" s="582"/>
      <c r="Z11" s="582"/>
      <c r="AA11" s="582"/>
      <c r="AB11" s="582"/>
      <c r="AC11" s="582"/>
      <c r="AD11" s="582"/>
      <c r="AE11" s="582"/>
      <c r="AF11" s="582"/>
      <c r="AG11" s="582"/>
      <c r="AH11" s="582"/>
    </row>
    <row r="12" spans="1:40" s="117" customFormat="1" ht="12.75" customHeight="1" x14ac:dyDescent="0.2">
      <c r="A12" s="102"/>
      <c r="B12" s="1446" t="s">
        <v>262</v>
      </c>
      <c r="C12" s="1447"/>
      <c r="D12" s="327">
        <f t="shared" si="0"/>
        <v>0</v>
      </c>
      <c r="E12" s="438"/>
      <c r="F12" s="438"/>
      <c r="G12" s="438"/>
      <c r="H12" s="438"/>
      <c r="I12" s="438"/>
      <c r="J12" s="438"/>
      <c r="K12" s="438"/>
      <c r="L12" s="438"/>
      <c r="M12" s="438"/>
      <c r="N12" s="438"/>
      <c r="O12" s="582"/>
      <c r="P12" s="582"/>
      <c r="Q12" s="582"/>
      <c r="R12" s="582"/>
      <c r="S12" s="582"/>
      <c r="T12" s="582"/>
      <c r="U12" s="582"/>
      <c r="V12" s="582"/>
      <c r="W12" s="582"/>
      <c r="X12" s="582"/>
      <c r="Y12" s="582"/>
      <c r="Z12" s="582"/>
      <c r="AA12" s="582"/>
      <c r="AB12" s="582"/>
      <c r="AC12" s="582"/>
      <c r="AD12" s="582"/>
      <c r="AE12" s="582"/>
      <c r="AF12" s="582"/>
      <c r="AG12" s="582"/>
      <c r="AH12" s="582"/>
    </row>
    <row r="13" spans="1:40" s="117" customFormat="1" ht="12.75" customHeight="1" x14ac:dyDescent="0.2">
      <c r="A13" s="102"/>
      <c r="B13" s="1446" t="s">
        <v>263</v>
      </c>
      <c r="C13" s="1447"/>
      <c r="D13" s="327">
        <f t="shared" si="0"/>
        <v>0</v>
      </c>
      <c r="E13" s="438"/>
      <c r="F13" s="438"/>
      <c r="G13" s="438"/>
      <c r="H13" s="438"/>
      <c r="I13" s="438"/>
      <c r="J13" s="438"/>
      <c r="K13" s="438"/>
      <c r="L13" s="438"/>
      <c r="M13" s="438"/>
      <c r="N13" s="438"/>
      <c r="O13" s="582"/>
      <c r="P13" s="582"/>
      <c r="Q13" s="582"/>
      <c r="R13" s="582"/>
      <c r="S13" s="582"/>
      <c r="T13" s="582"/>
      <c r="U13" s="582"/>
      <c r="V13" s="582"/>
      <c r="W13" s="582"/>
      <c r="X13" s="582"/>
      <c r="Y13" s="582"/>
      <c r="Z13" s="582"/>
      <c r="AA13" s="582"/>
      <c r="AB13" s="582"/>
      <c r="AC13" s="582"/>
      <c r="AD13" s="582"/>
      <c r="AE13" s="582"/>
      <c r="AF13" s="582"/>
      <c r="AG13" s="582"/>
      <c r="AH13" s="582"/>
    </row>
    <row r="14" spans="1:40" s="117" customFormat="1" ht="12.75" customHeight="1" x14ac:dyDescent="0.2">
      <c r="A14" s="102"/>
      <c r="B14" s="1457" t="s">
        <v>264</v>
      </c>
      <c r="C14" s="1458"/>
      <c r="D14" s="327">
        <f t="shared" si="0"/>
        <v>0</v>
      </c>
      <c r="E14" s="438"/>
      <c r="F14" s="438"/>
      <c r="G14" s="438"/>
      <c r="H14" s="438"/>
      <c r="I14" s="438"/>
      <c r="J14" s="438"/>
      <c r="K14" s="438"/>
      <c r="L14" s="438"/>
      <c r="M14" s="438"/>
      <c r="N14" s="438"/>
      <c r="O14" s="582"/>
      <c r="P14" s="582"/>
      <c r="Q14" s="582"/>
      <c r="R14" s="582"/>
      <c r="S14" s="582"/>
      <c r="T14" s="582"/>
      <c r="U14" s="582"/>
      <c r="V14" s="582"/>
      <c r="W14" s="582"/>
      <c r="X14" s="582"/>
      <c r="Y14" s="582"/>
      <c r="Z14" s="582"/>
      <c r="AA14" s="582"/>
      <c r="AB14" s="582"/>
      <c r="AC14" s="582"/>
      <c r="AD14" s="582"/>
      <c r="AE14" s="582"/>
      <c r="AF14" s="582"/>
      <c r="AG14" s="582"/>
      <c r="AH14" s="582"/>
    </row>
    <row r="15" spans="1:40" s="117" customFormat="1" ht="12.75" customHeight="1" x14ac:dyDescent="0.2">
      <c r="A15" s="1442" t="s">
        <v>265</v>
      </c>
      <c r="B15" s="1443"/>
      <c r="C15" s="1444"/>
      <c r="D15" s="327">
        <f t="shared" si="0"/>
        <v>0</v>
      </c>
      <c r="E15" s="438"/>
      <c r="F15" s="438"/>
      <c r="G15" s="438"/>
      <c r="H15" s="438"/>
      <c r="I15" s="438"/>
      <c r="J15" s="438"/>
      <c r="K15" s="438"/>
      <c r="L15" s="438"/>
      <c r="M15" s="438"/>
      <c r="N15" s="438"/>
      <c r="O15" s="582"/>
      <c r="P15" s="582"/>
      <c r="Q15" s="582"/>
      <c r="R15" s="582"/>
      <c r="S15" s="582"/>
      <c r="T15" s="582"/>
      <c r="U15" s="582"/>
      <c r="V15" s="582"/>
      <c r="W15" s="582"/>
      <c r="X15" s="582"/>
      <c r="Y15" s="582"/>
      <c r="Z15" s="582"/>
      <c r="AA15" s="582"/>
      <c r="AB15" s="582"/>
      <c r="AC15" s="582"/>
      <c r="AD15" s="582"/>
      <c r="AE15" s="582"/>
      <c r="AF15" s="582"/>
      <c r="AG15" s="582"/>
      <c r="AH15" s="582"/>
      <c r="AJ15" s="1488" t="s">
        <v>25</v>
      </c>
      <c r="AK15" s="1488"/>
      <c r="AL15" s="1488"/>
      <c r="AM15" s="1488"/>
      <c r="AN15" s="1488"/>
    </row>
    <row r="16" spans="1:40" s="117" customFormat="1" ht="12.75" customHeight="1" x14ac:dyDescent="0.2">
      <c r="A16" s="1442" t="s">
        <v>266</v>
      </c>
      <c r="B16" s="1443"/>
      <c r="C16" s="1444"/>
      <c r="D16" s="327">
        <f t="shared" si="0"/>
        <v>0</v>
      </c>
      <c r="E16" s="438"/>
      <c r="F16" s="438"/>
      <c r="G16" s="438"/>
      <c r="H16" s="438"/>
      <c r="I16" s="438"/>
      <c r="J16" s="438"/>
      <c r="K16" s="438"/>
      <c r="L16" s="438"/>
      <c r="M16" s="438"/>
      <c r="N16" s="438"/>
      <c r="O16" s="582"/>
      <c r="P16" s="582"/>
      <c r="Q16" s="582"/>
      <c r="R16" s="582"/>
      <c r="S16" s="582"/>
      <c r="T16" s="582"/>
      <c r="U16" s="582"/>
      <c r="V16" s="582"/>
      <c r="W16" s="582"/>
      <c r="X16" s="582"/>
      <c r="Y16" s="582"/>
      <c r="Z16" s="582"/>
      <c r="AA16" s="582"/>
      <c r="AB16" s="582"/>
      <c r="AC16" s="582"/>
      <c r="AD16" s="582"/>
      <c r="AE16" s="582"/>
      <c r="AF16" s="582"/>
      <c r="AG16" s="582"/>
      <c r="AH16" s="582"/>
      <c r="AJ16" s="1491" t="s">
        <v>29</v>
      </c>
      <c r="AK16" s="1491"/>
      <c r="AL16" s="1491"/>
      <c r="AM16" s="1491"/>
      <c r="AN16" s="1491"/>
    </row>
    <row r="17" spans="1:40" s="117" customFormat="1" ht="12.75" customHeight="1" x14ac:dyDescent="0.2">
      <c r="A17" s="1442" t="s">
        <v>267</v>
      </c>
      <c r="B17" s="1443"/>
      <c r="C17" s="1444"/>
      <c r="D17" s="327">
        <f t="shared" si="0"/>
        <v>0</v>
      </c>
      <c r="E17" s="438"/>
      <c r="F17" s="438"/>
      <c r="G17" s="438"/>
      <c r="H17" s="438"/>
      <c r="I17" s="438"/>
      <c r="J17" s="438"/>
      <c r="K17" s="438"/>
      <c r="L17" s="438"/>
      <c r="M17" s="438"/>
      <c r="N17" s="438"/>
      <c r="O17" s="582"/>
      <c r="P17" s="582"/>
      <c r="Q17" s="582"/>
      <c r="R17" s="582"/>
      <c r="S17" s="582"/>
      <c r="T17" s="582"/>
      <c r="U17" s="582"/>
      <c r="V17" s="582"/>
      <c r="W17" s="582"/>
      <c r="X17" s="582"/>
      <c r="Y17" s="582"/>
      <c r="Z17" s="582"/>
      <c r="AA17" s="582"/>
      <c r="AB17" s="582"/>
      <c r="AC17" s="582"/>
      <c r="AD17" s="582"/>
      <c r="AE17" s="582"/>
      <c r="AF17" s="582"/>
      <c r="AG17" s="582"/>
      <c r="AH17" s="582"/>
      <c r="AJ17" s="1492" t="s">
        <v>26</v>
      </c>
      <c r="AK17" s="1492"/>
      <c r="AL17" s="1492"/>
      <c r="AM17" s="1492"/>
      <c r="AN17" s="1492"/>
    </row>
    <row r="18" spans="1:40" s="117" customFormat="1" ht="12.75" customHeight="1" x14ac:dyDescent="0.2">
      <c r="A18" s="1445" t="s">
        <v>268</v>
      </c>
      <c r="B18" s="1445"/>
      <c r="C18" s="1445"/>
      <c r="D18" s="328"/>
      <c r="E18" s="601"/>
      <c r="F18" s="601"/>
      <c r="G18" s="601"/>
      <c r="H18" s="601"/>
      <c r="I18" s="601"/>
      <c r="J18" s="601"/>
      <c r="K18" s="601"/>
      <c r="L18" s="601"/>
      <c r="M18" s="601"/>
      <c r="N18" s="601"/>
      <c r="O18" s="582"/>
      <c r="P18" s="582"/>
      <c r="Q18" s="582"/>
      <c r="R18" s="582"/>
      <c r="S18" s="582"/>
      <c r="T18" s="582"/>
      <c r="U18" s="582"/>
      <c r="V18" s="582"/>
      <c r="W18" s="582"/>
      <c r="X18" s="582"/>
      <c r="Y18" s="582"/>
      <c r="Z18" s="582"/>
      <c r="AA18" s="582"/>
      <c r="AB18" s="582"/>
      <c r="AC18" s="582"/>
      <c r="AD18" s="582"/>
      <c r="AE18" s="582"/>
      <c r="AF18" s="582"/>
      <c r="AG18" s="582"/>
      <c r="AH18" s="582"/>
      <c r="AJ18" s="1489" t="s">
        <v>27</v>
      </c>
      <c r="AK18" s="1489"/>
      <c r="AL18" s="1489"/>
      <c r="AM18" s="1489"/>
      <c r="AN18" s="1489"/>
    </row>
    <row r="19" spans="1:40" s="117" customFormat="1" ht="12.75" customHeight="1" x14ac:dyDescent="0.2">
      <c r="A19" s="102"/>
      <c r="B19" s="1446" t="s">
        <v>269</v>
      </c>
      <c r="C19" s="1447"/>
      <c r="D19" s="327">
        <f t="shared" ref="D19:D20" si="1">E19+F19+G19+H19+I19+N19</f>
        <v>0</v>
      </c>
      <c r="E19" s="435"/>
      <c r="F19" s="435"/>
      <c r="G19" s="435"/>
      <c r="H19" s="435"/>
      <c r="I19" s="435"/>
      <c r="J19" s="435"/>
      <c r="K19" s="435"/>
      <c r="L19" s="435"/>
      <c r="M19" s="435"/>
      <c r="N19" s="435"/>
      <c r="O19" s="582"/>
      <c r="P19" s="582"/>
      <c r="Q19" s="582"/>
      <c r="R19" s="582"/>
      <c r="S19" s="582"/>
      <c r="T19" s="582"/>
      <c r="U19" s="582"/>
      <c r="V19" s="582"/>
      <c r="W19" s="582"/>
      <c r="X19" s="582"/>
      <c r="Y19" s="582"/>
      <c r="Z19" s="582"/>
      <c r="AA19" s="582"/>
      <c r="AB19" s="582"/>
      <c r="AC19" s="582"/>
      <c r="AD19" s="582"/>
      <c r="AE19" s="582"/>
      <c r="AF19" s="582"/>
      <c r="AG19" s="582"/>
      <c r="AH19" s="582"/>
      <c r="AJ19" s="1490" t="s">
        <v>28</v>
      </c>
      <c r="AK19" s="1490"/>
      <c r="AL19" s="1490"/>
      <c r="AM19" s="1490"/>
      <c r="AN19" s="1490"/>
    </row>
    <row r="20" spans="1:40" s="117" customFormat="1" ht="12.75" customHeight="1" x14ac:dyDescent="0.2">
      <c r="A20" s="102"/>
      <c r="B20" s="1446" t="s">
        <v>270</v>
      </c>
      <c r="C20" s="1447"/>
      <c r="D20" s="327">
        <f t="shared" si="1"/>
        <v>0</v>
      </c>
      <c r="E20" s="435"/>
      <c r="F20" s="435"/>
      <c r="G20" s="435"/>
      <c r="H20" s="435"/>
      <c r="I20" s="435"/>
      <c r="J20" s="435"/>
      <c r="K20" s="435"/>
      <c r="L20" s="435"/>
      <c r="M20" s="435"/>
      <c r="N20" s="435"/>
      <c r="O20" s="582"/>
      <c r="P20" s="582"/>
      <c r="Q20" s="582"/>
      <c r="R20" s="582"/>
      <c r="S20" s="582"/>
      <c r="T20" s="582"/>
      <c r="U20" s="582"/>
      <c r="V20" s="582"/>
      <c r="W20" s="582"/>
      <c r="X20" s="582"/>
      <c r="Y20" s="582"/>
      <c r="Z20" s="582"/>
      <c r="AA20" s="582"/>
      <c r="AB20" s="582"/>
      <c r="AC20" s="582"/>
      <c r="AD20" s="582"/>
      <c r="AE20" s="582"/>
      <c r="AF20" s="582"/>
      <c r="AG20" s="582"/>
      <c r="AH20" s="582"/>
      <c r="AJ20" s="1487" t="s">
        <v>30</v>
      </c>
      <c r="AK20" s="1487"/>
      <c r="AL20" s="1487"/>
      <c r="AM20" s="1487"/>
      <c r="AN20" s="1487"/>
    </row>
    <row r="21" spans="1:40" s="117" customFormat="1" ht="12.75" customHeight="1" x14ac:dyDescent="0.2">
      <c r="A21" s="1445" t="s">
        <v>271</v>
      </c>
      <c r="B21" s="1445"/>
      <c r="C21" s="1445"/>
      <c r="D21" s="331"/>
      <c r="E21" s="442"/>
      <c r="F21" s="442"/>
      <c r="G21" s="442"/>
      <c r="H21" s="442"/>
      <c r="I21" s="442"/>
      <c r="J21" s="442"/>
      <c r="K21" s="442"/>
      <c r="L21" s="442"/>
      <c r="M21" s="442"/>
      <c r="N21" s="442"/>
      <c r="O21" s="582"/>
      <c r="P21" s="582"/>
      <c r="Q21" s="582"/>
      <c r="R21" s="582"/>
      <c r="S21" s="582"/>
      <c r="T21" s="582"/>
      <c r="U21" s="582"/>
      <c r="V21" s="582"/>
      <c r="W21" s="582"/>
      <c r="X21" s="582"/>
      <c r="Y21" s="582"/>
      <c r="Z21" s="582"/>
      <c r="AA21" s="582"/>
      <c r="AB21" s="582"/>
      <c r="AC21" s="582"/>
      <c r="AD21" s="582"/>
      <c r="AE21" s="582"/>
      <c r="AF21" s="582"/>
      <c r="AG21" s="582"/>
      <c r="AH21" s="582"/>
    </row>
    <row r="22" spans="1:40" s="117" customFormat="1" ht="12.75" customHeight="1" x14ac:dyDescent="0.2">
      <c r="A22" s="102"/>
      <c r="B22" s="1446" t="s">
        <v>272</v>
      </c>
      <c r="C22" s="1447"/>
      <c r="D22" s="327">
        <f t="shared" ref="D22:D38" si="2">E22+F22+G22+H22+I22+N22</f>
        <v>0</v>
      </c>
      <c r="E22" s="435"/>
      <c r="F22" s="435"/>
      <c r="G22" s="435"/>
      <c r="H22" s="435"/>
      <c r="I22" s="435"/>
      <c r="J22" s="435"/>
      <c r="K22" s="435"/>
      <c r="L22" s="435"/>
      <c r="M22" s="435"/>
      <c r="N22" s="435"/>
      <c r="O22" s="582"/>
      <c r="P22" s="582"/>
      <c r="Q22" s="582"/>
      <c r="R22" s="582"/>
      <c r="S22" s="582"/>
      <c r="T22" s="582"/>
      <c r="U22" s="582"/>
      <c r="V22" s="582"/>
      <c r="W22" s="582"/>
      <c r="X22" s="582"/>
      <c r="Y22" s="582"/>
      <c r="Z22" s="582"/>
      <c r="AA22" s="582"/>
      <c r="AB22" s="582"/>
      <c r="AC22" s="582"/>
      <c r="AD22" s="582"/>
      <c r="AE22" s="582"/>
      <c r="AF22" s="582"/>
      <c r="AG22" s="582"/>
      <c r="AH22" s="582"/>
    </row>
    <row r="23" spans="1:40" s="117" customFormat="1" ht="12.75" customHeight="1" x14ac:dyDescent="0.2">
      <c r="A23" s="102"/>
      <c r="B23" s="1466" t="s">
        <v>273</v>
      </c>
      <c r="C23" s="1467"/>
      <c r="D23" s="327">
        <f t="shared" si="2"/>
        <v>0</v>
      </c>
      <c r="E23" s="435"/>
      <c r="F23" s="435"/>
      <c r="G23" s="435"/>
      <c r="H23" s="435"/>
      <c r="I23" s="435"/>
      <c r="J23" s="435"/>
      <c r="K23" s="435"/>
      <c r="L23" s="435"/>
      <c r="M23" s="435"/>
      <c r="N23" s="435"/>
      <c r="O23" s="582"/>
      <c r="P23" s="582"/>
      <c r="Q23" s="582"/>
      <c r="R23" s="582"/>
      <c r="S23" s="582"/>
      <c r="T23" s="582"/>
      <c r="U23" s="582"/>
      <c r="V23" s="582"/>
      <c r="W23" s="582"/>
      <c r="X23" s="582"/>
      <c r="Y23" s="582"/>
      <c r="Z23" s="582"/>
      <c r="AA23" s="582"/>
      <c r="AB23" s="582"/>
      <c r="AC23" s="582"/>
      <c r="AD23" s="582"/>
      <c r="AE23" s="582"/>
      <c r="AF23" s="582"/>
      <c r="AG23" s="582"/>
      <c r="AH23" s="582"/>
    </row>
    <row r="24" spans="1:40" s="117" customFormat="1" ht="12.75" customHeight="1" x14ac:dyDescent="0.2">
      <c r="A24" s="102"/>
      <c r="B24" s="1446" t="s">
        <v>274</v>
      </c>
      <c r="C24" s="1447"/>
      <c r="D24" s="327">
        <f t="shared" si="2"/>
        <v>0</v>
      </c>
      <c r="E24" s="435"/>
      <c r="F24" s="435"/>
      <c r="G24" s="435"/>
      <c r="H24" s="435"/>
      <c r="I24" s="435"/>
      <c r="J24" s="435"/>
      <c r="K24" s="435"/>
      <c r="L24" s="435"/>
      <c r="M24" s="435"/>
      <c r="N24" s="435"/>
      <c r="O24" s="582"/>
      <c r="P24" s="582"/>
      <c r="Q24" s="582"/>
      <c r="R24" s="582"/>
      <c r="S24" s="582"/>
      <c r="T24" s="582"/>
      <c r="U24" s="582"/>
      <c r="V24" s="582"/>
      <c r="W24" s="582"/>
      <c r="X24" s="582"/>
      <c r="Y24" s="582"/>
      <c r="Z24" s="582"/>
      <c r="AA24" s="582"/>
      <c r="AB24" s="582"/>
      <c r="AC24" s="582"/>
      <c r="AD24" s="582"/>
      <c r="AE24" s="582"/>
      <c r="AF24" s="582"/>
      <c r="AG24" s="582"/>
      <c r="AH24" s="582"/>
    </row>
    <row r="25" spans="1:40" s="117" customFormat="1" ht="12.75" customHeight="1" x14ac:dyDescent="0.2">
      <c r="A25" s="102"/>
      <c r="B25" s="1446" t="s">
        <v>275</v>
      </c>
      <c r="C25" s="1447"/>
      <c r="D25" s="327">
        <f t="shared" si="2"/>
        <v>0</v>
      </c>
      <c r="E25" s="435"/>
      <c r="F25" s="435"/>
      <c r="G25" s="435"/>
      <c r="H25" s="435"/>
      <c r="I25" s="435"/>
      <c r="J25" s="435"/>
      <c r="K25" s="435"/>
      <c r="L25" s="435"/>
      <c r="M25" s="435"/>
      <c r="N25" s="435"/>
      <c r="O25" s="582"/>
      <c r="P25" s="582"/>
      <c r="Q25" s="582"/>
      <c r="R25" s="582"/>
      <c r="S25" s="582"/>
      <c r="T25" s="582"/>
      <c r="U25" s="582"/>
      <c r="V25" s="582"/>
      <c r="W25" s="582"/>
      <c r="X25" s="582"/>
      <c r="Y25" s="582"/>
      <c r="Z25" s="582"/>
      <c r="AA25" s="582"/>
      <c r="AB25" s="582"/>
      <c r="AC25" s="582"/>
      <c r="AD25" s="582"/>
      <c r="AE25" s="582"/>
      <c r="AF25" s="582"/>
      <c r="AG25" s="582"/>
      <c r="AH25" s="582"/>
    </row>
    <row r="26" spans="1:40" s="117" customFormat="1" ht="12.75" customHeight="1" x14ac:dyDescent="0.2">
      <c r="A26" s="102"/>
      <c r="B26" s="1446" t="s">
        <v>1387</v>
      </c>
      <c r="C26" s="1447"/>
      <c r="D26" s="327">
        <f t="shared" ref="D26:D27" si="3">E26+F26+G26+H26+I26+N26</f>
        <v>0</v>
      </c>
      <c r="E26" s="435"/>
      <c r="F26" s="435"/>
      <c r="G26" s="435"/>
      <c r="H26" s="435"/>
      <c r="I26" s="435"/>
      <c r="J26" s="435"/>
      <c r="K26" s="435"/>
      <c r="L26" s="435"/>
      <c r="M26" s="435"/>
      <c r="N26" s="435"/>
      <c r="O26" s="582"/>
      <c r="P26" s="582"/>
      <c r="Q26" s="582"/>
      <c r="R26" s="582"/>
      <c r="S26" s="582"/>
      <c r="T26" s="582"/>
      <c r="U26" s="582"/>
      <c r="V26" s="582"/>
      <c r="W26" s="582"/>
      <c r="X26" s="582"/>
      <c r="Y26" s="582"/>
      <c r="Z26" s="582"/>
      <c r="AA26" s="582"/>
      <c r="AB26" s="582"/>
      <c r="AC26" s="582"/>
      <c r="AD26" s="582"/>
      <c r="AE26" s="582"/>
      <c r="AF26" s="582"/>
      <c r="AG26" s="582"/>
      <c r="AH26" s="582"/>
    </row>
    <row r="27" spans="1:40" s="117" customFormat="1" ht="12.75" customHeight="1" x14ac:dyDescent="0.2">
      <c r="A27" s="102"/>
      <c r="B27" s="1446" t="s">
        <v>1388</v>
      </c>
      <c r="C27" s="1447"/>
      <c r="D27" s="327">
        <f t="shared" si="3"/>
        <v>0</v>
      </c>
      <c r="E27" s="435"/>
      <c r="F27" s="435"/>
      <c r="G27" s="435"/>
      <c r="H27" s="435"/>
      <c r="I27" s="435"/>
      <c r="J27" s="435"/>
      <c r="K27" s="435"/>
      <c r="L27" s="435"/>
      <c r="M27" s="435"/>
      <c r="N27" s="435"/>
      <c r="O27" s="965"/>
      <c r="P27" s="965"/>
      <c r="Q27" s="965"/>
      <c r="R27" s="965"/>
      <c r="S27" s="965"/>
      <c r="T27" s="965"/>
      <c r="U27" s="965"/>
      <c r="V27" s="965"/>
      <c r="W27" s="965"/>
      <c r="X27" s="965"/>
      <c r="Y27" s="965"/>
      <c r="Z27" s="965"/>
      <c r="AA27" s="965"/>
      <c r="AB27" s="965"/>
      <c r="AC27" s="965"/>
      <c r="AD27" s="965"/>
      <c r="AE27" s="965"/>
      <c r="AF27" s="965"/>
      <c r="AG27" s="965"/>
      <c r="AH27" s="965"/>
    </row>
    <row r="28" spans="1:40" s="117" customFormat="1" ht="12.75" customHeight="1" x14ac:dyDescent="0.2">
      <c r="A28" s="102"/>
      <c r="B28" s="1446" t="s">
        <v>988</v>
      </c>
      <c r="C28" s="1447"/>
      <c r="D28" s="327">
        <f t="shared" si="2"/>
        <v>0</v>
      </c>
      <c r="E28" s="435"/>
      <c r="F28" s="435"/>
      <c r="G28" s="435"/>
      <c r="H28" s="435"/>
      <c r="I28" s="435"/>
      <c r="J28" s="435"/>
      <c r="K28" s="435"/>
      <c r="L28" s="435"/>
      <c r="M28" s="435"/>
      <c r="N28" s="435"/>
      <c r="O28" s="582"/>
      <c r="P28" s="582"/>
      <c r="Q28" s="582"/>
      <c r="R28" s="582"/>
      <c r="S28" s="582"/>
      <c r="T28" s="582"/>
      <c r="U28" s="582"/>
      <c r="V28" s="582"/>
      <c r="W28" s="582"/>
      <c r="X28" s="582"/>
      <c r="Y28" s="582"/>
      <c r="Z28" s="582"/>
      <c r="AA28" s="582"/>
      <c r="AB28" s="582"/>
      <c r="AC28" s="582"/>
      <c r="AD28" s="582"/>
      <c r="AE28" s="582"/>
      <c r="AF28" s="582"/>
      <c r="AG28" s="582"/>
      <c r="AH28" s="582"/>
    </row>
    <row r="29" spans="1:40" s="117" customFormat="1" ht="12.75" customHeight="1" x14ac:dyDescent="0.2">
      <c r="A29" s="1442" t="s">
        <v>276</v>
      </c>
      <c r="B29" s="1443"/>
      <c r="C29" s="1444"/>
      <c r="D29" s="327">
        <f t="shared" si="2"/>
        <v>0</v>
      </c>
      <c r="E29" s="435"/>
      <c r="F29" s="435"/>
      <c r="G29" s="435"/>
      <c r="H29" s="435"/>
      <c r="I29" s="435"/>
      <c r="J29" s="435"/>
      <c r="K29" s="435"/>
      <c r="L29" s="435"/>
      <c r="M29" s="435"/>
      <c r="N29" s="435"/>
      <c r="O29" s="582"/>
      <c r="P29" s="582"/>
      <c r="Q29" s="582"/>
      <c r="R29" s="582"/>
      <c r="S29" s="582"/>
      <c r="T29" s="582"/>
      <c r="U29" s="582"/>
      <c r="V29" s="582"/>
      <c r="W29" s="582"/>
      <c r="X29" s="582"/>
      <c r="Y29" s="582"/>
      <c r="Z29" s="582"/>
      <c r="AA29" s="582"/>
      <c r="AB29" s="582"/>
      <c r="AC29" s="582"/>
      <c r="AD29" s="582"/>
      <c r="AE29" s="582"/>
      <c r="AF29" s="582"/>
      <c r="AG29" s="582"/>
      <c r="AH29" s="582"/>
    </row>
    <row r="30" spans="1:40" s="117" customFormat="1" ht="12.75" customHeight="1" x14ac:dyDescent="0.2">
      <c r="A30" s="1442" t="s">
        <v>277</v>
      </c>
      <c r="B30" s="1443"/>
      <c r="C30" s="1444"/>
      <c r="D30" s="327">
        <f t="shared" si="2"/>
        <v>0</v>
      </c>
      <c r="E30" s="435"/>
      <c r="F30" s="435"/>
      <c r="G30" s="435"/>
      <c r="H30" s="435"/>
      <c r="I30" s="435"/>
      <c r="J30" s="435"/>
      <c r="K30" s="435"/>
      <c r="L30" s="435"/>
      <c r="M30" s="435"/>
      <c r="N30" s="435"/>
      <c r="O30" s="582"/>
      <c r="P30" s="582"/>
      <c r="Q30" s="582"/>
      <c r="R30" s="582"/>
      <c r="S30" s="582"/>
      <c r="T30" s="582"/>
      <c r="U30" s="582"/>
      <c r="V30" s="582"/>
      <c r="W30" s="582"/>
      <c r="X30" s="582"/>
      <c r="Y30" s="582"/>
      <c r="Z30" s="582"/>
      <c r="AA30" s="582"/>
      <c r="AB30" s="582"/>
      <c r="AC30" s="582"/>
      <c r="AD30" s="582"/>
      <c r="AE30" s="582"/>
      <c r="AF30" s="582"/>
      <c r="AG30" s="582"/>
      <c r="AH30" s="582"/>
    </row>
    <row r="31" spans="1:40" s="117" customFormat="1" ht="12.75" customHeight="1" x14ac:dyDescent="0.2">
      <c r="A31" s="1442" t="s">
        <v>278</v>
      </c>
      <c r="B31" s="1443"/>
      <c r="C31" s="1444"/>
      <c r="D31" s="327">
        <f t="shared" si="2"/>
        <v>0</v>
      </c>
      <c r="E31" s="435"/>
      <c r="F31" s="435"/>
      <c r="G31" s="435"/>
      <c r="H31" s="435"/>
      <c r="I31" s="435"/>
      <c r="J31" s="435"/>
      <c r="K31" s="435"/>
      <c r="L31" s="435"/>
      <c r="M31" s="435"/>
      <c r="N31" s="435"/>
      <c r="O31" s="582"/>
      <c r="P31" s="582"/>
      <c r="Q31" s="582"/>
      <c r="R31" s="582"/>
      <c r="S31" s="582"/>
      <c r="T31" s="582"/>
      <c r="U31" s="582"/>
      <c r="V31" s="582"/>
      <c r="W31" s="582"/>
      <c r="X31" s="582"/>
      <c r="Y31" s="582"/>
      <c r="Z31" s="582"/>
      <c r="AA31" s="582"/>
      <c r="AB31" s="582"/>
      <c r="AC31" s="582"/>
      <c r="AD31" s="582"/>
      <c r="AE31" s="582"/>
      <c r="AF31" s="582"/>
      <c r="AG31" s="582"/>
      <c r="AH31" s="582"/>
    </row>
    <row r="32" spans="1:40" s="117" customFormat="1" ht="12.75" customHeight="1" x14ac:dyDescent="0.2">
      <c r="A32" s="1449" t="s">
        <v>1043</v>
      </c>
      <c r="B32" s="1450"/>
      <c r="C32" s="1451"/>
      <c r="D32" s="636">
        <f>IF(ISERROR(0.05*'OAHTC Calculation'!I26),,0.05*'OAHTC Calculation'!I26)</f>
        <v>0</v>
      </c>
      <c r="E32" s="682" t="s">
        <v>153</v>
      </c>
      <c r="F32" s="682" t="s">
        <v>153</v>
      </c>
      <c r="G32" s="682" t="s">
        <v>153</v>
      </c>
      <c r="H32" s="682" t="s">
        <v>153</v>
      </c>
      <c r="I32" s="682" t="s">
        <v>153</v>
      </c>
      <c r="J32" s="682" t="s">
        <v>153</v>
      </c>
      <c r="K32" s="682" t="s">
        <v>153</v>
      </c>
      <c r="L32" s="682" t="s">
        <v>153</v>
      </c>
      <c r="M32" s="682" t="s">
        <v>153</v>
      </c>
      <c r="N32" s="682" t="s">
        <v>153</v>
      </c>
      <c r="O32" s="582"/>
      <c r="P32" s="582"/>
      <c r="Q32" s="582"/>
      <c r="R32" s="582"/>
      <c r="S32" s="582"/>
      <c r="T32" s="582"/>
      <c r="U32" s="582"/>
      <c r="V32" s="582"/>
      <c r="W32" s="582"/>
      <c r="X32" s="582"/>
      <c r="Y32" s="582"/>
      <c r="Z32" s="582"/>
      <c r="AA32" s="582"/>
      <c r="AB32" s="582"/>
      <c r="AC32" s="582"/>
      <c r="AD32" s="582"/>
      <c r="AE32" s="582"/>
      <c r="AF32" s="582"/>
      <c r="AG32" s="582"/>
      <c r="AH32" s="582"/>
    </row>
    <row r="33" spans="1:42" s="117" customFormat="1" ht="12.75" customHeight="1" x14ac:dyDescent="0.2">
      <c r="A33" s="1449" t="s">
        <v>990</v>
      </c>
      <c r="B33" s="1450"/>
      <c r="C33" s="1451"/>
      <c r="D33" s="327">
        <f t="shared" ref="D33" si="4">E33+F33+G33+H33+I33+N33</f>
        <v>0</v>
      </c>
      <c r="E33" s="435"/>
      <c r="F33" s="435"/>
      <c r="G33" s="435"/>
      <c r="H33" s="435"/>
      <c r="I33" s="435"/>
      <c r="J33" s="435"/>
      <c r="K33" s="435"/>
      <c r="L33" s="435"/>
      <c r="M33" s="435"/>
      <c r="N33" s="435"/>
      <c r="O33" s="582"/>
      <c r="P33" s="582"/>
      <c r="Q33" s="582"/>
      <c r="R33" s="582"/>
      <c r="S33" s="582"/>
      <c r="T33" s="582"/>
      <c r="U33" s="582"/>
      <c r="V33" s="582"/>
      <c r="W33" s="582"/>
      <c r="X33" s="582"/>
      <c r="Y33" s="582"/>
      <c r="Z33" s="582"/>
      <c r="AA33" s="582"/>
      <c r="AB33" s="582"/>
      <c r="AC33" s="582"/>
      <c r="AD33" s="582"/>
      <c r="AE33" s="582"/>
      <c r="AF33" s="582"/>
      <c r="AG33" s="582"/>
      <c r="AH33" s="582"/>
    </row>
    <row r="34" spans="1:42" s="117" customFormat="1" ht="12.75" customHeight="1" x14ac:dyDescent="0.2">
      <c r="A34" s="1442" t="s">
        <v>991</v>
      </c>
      <c r="B34" s="1443"/>
      <c r="C34" s="1444"/>
      <c r="D34" s="327">
        <f t="shared" si="2"/>
        <v>0</v>
      </c>
      <c r="E34" s="435"/>
      <c r="F34" s="435"/>
      <c r="G34" s="435"/>
      <c r="H34" s="435"/>
      <c r="I34" s="435"/>
      <c r="J34" s="435"/>
      <c r="K34" s="435"/>
      <c r="L34" s="435"/>
      <c r="M34" s="435"/>
      <c r="N34" s="435"/>
      <c r="O34" s="582"/>
      <c r="P34" s="582"/>
      <c r="Q34" s="582"/>
      <c r="R34" s="582"/>
      <c r="S34" s="582"/>
      <c r="T34" s="582"/>
      <c r="U34" s="582"/>
      <c r="V34" s="582"/>
      <c r="W34" s="582"/>
      <c r="X34" s="582"/>
      <c r="Y34" s="582"/>
      <c r="Z34" s="582"/>
      <c r="AA34" s="582"/>
      <c r="AB34" s="582"/>
      <c r="AC34" s="582"/>
      <c r="AD34" s="582"/>
      <c r="AE34" s="582"/>
      <c r="AF34" s="582"/>
      <c r="AG34" s="582"/>
      <c r="AH34" s="582"/>
    </row>
    <row r="35" spans="1:42" s="117" customFormat="1" ht="12.75" customHeight="1" x14ac:dyDescent="0.2">
      <c r="A35" s="1442" t="s">
        <v>280</v>
      </c>
      <c r="B35" s="1443"/>
      <c r="C35" s="1444"/>
      <c r="D35" s="327">
        <f t="shared" si="2"/>
        <v>0</v>
      </c>
      <c r="E35" s="435"/>
      <c r="F35" s="435"/>
      <c r="G35" s="435"/>
      <c r="H35" s="435"/>
      <c r="I35" s="435"/>
      <c r="J35" s="435"/>
      <c r="K35" s="435"/>
      <c r="L35" s="435"/>
      <c r="M35" s="435"/>
      <c r="N35" s="435"/>
      <c r="O35" s="582"/>
      <c r="P35" s="582"/>
      <c r="Q35" s="582"/>
      <c r="R35" s="582"/>
      <c r="S35" s="582"/>
      <c r="T35" s="582"/>
      <c r="U35" s="582"/>
      <c r="V35" s="582"/>
      <c r="W35" s="582"/>
      <c r="X35" s="582"/>
      <c r="Y35" s="582"/>
      <c r="Z35" s="582"/>
      <c r="AA35" s="582"/>
      <c r="AB35" s="582"/>
      <c r="AC35" s="582"/>
      <c r="AD35" s="582"/>
      <c r="AE35" s="582"/>
      <c r="AF35" s="582"/>
      <c r="AG35" s="582"/>
      <c r="AH35" s="582"/>
    </row>
    <row r="36" spans="1:42" s="117" customFormat="1" ht="12.75" customHeight="1" x14ac:dyDescent="0.2">
      <c r="A36" s="1468" t="s">
        <v>989</v>
      </c>
      <c r="B36" s="1469"/>
      <c r="C36" s="1470"/>
      <c r="D36" s="327">
        <f t="shared" ref="D36" si="5">E36+F36+G36+H36+I36+N36</f>
        <v>0</v>
      </c>
      <c r="E36" s="435"/>
      <c r="F36" s="435"/>
      <c r="G36" s="435"/>
      <c r="H36" s="435"/>
      <c r="I36" s="435"/>
      <c r="J36" s="435"/>
      <c r="K36" s="435"/>
      <c r="L36" s="435"/>
      <c r="M36" s="435"/>
      <c r="N36" s="435"/>
      <c r="O36" s="582"/>
      <c r="P36" s="582"/>
      <c r="Q36" s="582"/>
      <c r="R36" s="582"/>
      <c r="S36" s="582"/>
      <c r="T36" s="582"/>
      <c r="U36" s="582"/>
      <c r="V36" s="582"/>
      <c r="W36" s="582"/>
      <c r="X36" s="582"/>
      <c r="Y36" s="582"/>
      <c r="Z36" s="582"/>
      <c r="AA36" s="582"/>
      <c r="AB36" s="582"/>
      <c r="AC36" s="582"/>
      <c r="AD36" s="582"/>
      <c r="AE36" s="582"/>
      <c r="AF36" s="582"/>
      <c r="AG36" s="582"/>
      <c r="AH36" s="582"/>
    </row>
    <row r="37" spans="1:42" s="117" customFormat="1" ht="12.75" customHeight="1" x14ac:dyDescent="0.2">
      <c r="A37" s="1468" t="s">
        <v>281</v>
      </c>
      <c r="B37" s="1469"/>
      <c r="C37" s="1470"/>
      <c r="D37" s="327">
        <f t="shared" si="2"/>
        <v>0</v>
      </c>
      <c r="E37" s="435"/>
      <c r="F37" s="435"/>
      <c r="G37" s="435"/>
      <c r="H37" s="435"/>
      <c r="I37" s="435"/>
      <c r="J37" s="435"/>
      <c r="K37" s="435"/>
      <c r="L37" s="435"/>
      <c r="M37" s="435"/>
      <c r="N37" s="435"/>
      <c r="O37" s="582"/>
      <c r="P37" s="582"/>
      <c r="Q37" s="582"/>
      <c r="R37" s="582"/>
      <c r="S37" s="582"/>
      <c r="T37" s="582"/>
      <c r="U37" s="582"/>
      <c r="V37" s="582"/>
      <c r="W37" s="582"/>
      <c r="X37" s="582"/>
      <c r="Y37" s="582"/>
      <c r="Z37" s="582"/>
      <c r="AA37" s="582"/>
      <c r="AB37" s="582"/>
      <c r="AC37" s="582"/>
      <c r="AD37" s="582"/>
      <c r="AE37" s="582"/>
      <c r="AF37" s="582"/>
      <c r="AG37" s="582"/>
      <c r="AH37" s="582"/>
    </row>
    <row r="38" spans="1:42" s="117" customFormat="1" ht="12.75" customHeight="1" x14ac:dyDescent="0.2">
      <c r="A38" s="1484" t="s">
        <v>282</v>
      </c>
      <c r="B38" s="1485"/>
      <c r="C38" s="1486"/>
      <c r="D38" s="327">
        <f t="shared" si="2"/>
        <v>0</v>
      </c>
      <c r="E38" s="435"/>
      <c r="F38" s="435"/>
      <c r="G38" s="435"/>
      <c r="H38" s="435"/>
      <c r="I38" s="435"/>
      <c r="J38" s="435"/>
      <c r="K38" s="435"/>
      <c r="L38" s="435"/>
      <c r="M38" s="435"/>
      <c r="N38" s="435"/>
      <c r="O38" s="582"/>
      <c r="P38" s="582"/>
      <c r="Q38" s="582"/>
      <c r="R38" s="582"/>
      <c r="S38" s="582"/>
      <c r="T38" s="582"/>
      <c r="U38" s="582"/>
      <c r="V38" s="582"/>
      <c r="W38" s="582"/>
      <c r="X38" s="582"/>
      <c r="Y38" s="582"/>
      <c r="Z38" s="582"/>
      <c r="AA38" s="582"/>
      <c r="AB38" s="582"/>
      <c r="AC38" s="582"/>
      <c r="AD38" s="582"/>
      <c r="AE38" s="582"/>
      <c r="AF38" s="582"/>
      <c r="AG38" s="582"/>
      <c r="AH38" s="582"/>
    </row>
    <row r="39" spans="1:42" s="117" customFormat="1" ht="12.75" customHeight="1" x14ac:dyDescent="0.2">
      <c r="A39" s="1483" t="s">
        <v>306</v>
      </c>
      <c r="B39" s="1483"/>
      <c r="C39" s="1483"/>
      <c r="D39" s="434"/>
      <c r="E39" s="602"/>
      <c r="F39" s="602"/>
      <c r="G39" s="602"/>
      <c r="H39" s="602"/>
      <c r="I39" s="602"/>
      <c r="J39" s="602"/>
      <c r="K39" s="602"/>
      <c r="L39" s="602"/>
      <c r="M39" s="602"/>
      <c r="N39" s="602"/>
      <c r="O39" s="582"/>
      <c r="P39" s="582"/>
      <c r="Q39" s="582"/>
      <c r="R39" s="582"/>
      <c r="S39" s="582"/>
      <c r="T39" s="582"/>
      <c r="U39" s="582"/>
      <c r="V39" s="582"/>
      <c r="W39" s="582"/>
      <c r="X39" s="582"/>
      <c r="Y39" s="582"/>
      <c r="Z39" s="582"/>
      <c r="AA39" s="582"/>
      <c r="AB39" s="582"/>
      <c r="AC39" s="582"/>
      <c r="AD39" s="582"/>
      <c r="AE39" s="582"/>
      <c r="AF39" s="582"/>
      <c r="AG39" s="582"/>
      <c r="AH39" s="582"/>
    </row>
    <row r="40" spans="1:42" s="117" customFormat="1" ht="12.75" customHeight="1" x14ac:dyDescent="0.2">
      <c r="A40" s="115"/>
      <c r="B40" s="1495" t="s">
        <v>1622</v>
      </c>
      <c r="C40" s="1495"/>
      <c r="D40" s="327">
        <f t="shared" ref="D40:D41" si="6">E40+F40+G40+H40+I40+N40</f>
        <v>0</v>
      </c>
      <c r="E40" s="435"/>
      <c r="F40" s="435"/>
      <c r="G40" s="435"/>
      <c r="H40" s="435"/>
      <c r="I40" s="435"/>
      <c r="J40" s="435"/>
      <c r="K40" s="435"/>
      <c r="L40" s="435"/>
      <c r="M40" s="435"/>
      <c r="N40" s="435"/>
      <c r="O40" s="582"/>
      <c r="P40" s="582"/>
      <c r="Q40" s="582"/>
      <c r="R40" s="582"/>
      <c r="S40" s="582"/>
      <c r="T40" s="582"/>
      <c r="U40" s="582"/>
      <c r="V40" s="582"/>
      <c r="W40" s="582"/>
      <c r="X40" s="582"/>
      <c r="Y40" s="582"/>
      <c r="Z40" s="582"/>
      <c r="AA40" s="582"/>
      <c r="AB40" s="582"/>
      <c r="AC40" s="582"/>
      <c r="AD40" s="582"/>
      <c r="AE40" s="582"/>
      <c r="AF40" s="582"/>
      <c r="AG40" s="582"/>
      <c r="AH40" s="582"/>
    </row>
    <row r="41" spans="1:42" s="117" customFormat="1" ht="12.75" customHeight="1" x14ac:dyDescent="0.2">
      <c r="A41" s="115"/>
      <c r="B41" s="1494"/>
      <c r="C41" s="1494"/>
      <c r="D41" s="327">
        <f t="shared" si="6"/>
        <v>0</v>
      </c>
      <c r="E41" s="435"/>
      <c r="F41" s="435"/>
      <c r="G41" s="435"/>
      <c r="H41" s="435"/>
      <c r="I41" s="435"/>
      <c r="J41" s="435"/>
      <c r="K41" s="435"/>
      <c r="L41" s="435"/>
      <c r="M41" s="435"/>
      <c r="N41" s="435"/>
      <c r="O41" s="582"/>
      <c r="P41" s="582"/>
      <c r="Q41" s="582"/>
      <c r="R41" s="582"/>
      <c r="S41" s="582"/>
      <c r="T41" s="582"/>
      <c r="U41" s="582"/>
      <c r="V41" s="582"/>
      <c r="W41" s="582"/>
      <c r="X41" s="582"/>
      <c r="Y41" s="582"/>
      <c r="Z41" s="582"/>
      <c r="AA41" s="582"/>
      <c r="AB41" s="582"/>
      <c r="AC41" s="582"/>
      <c r="AD41" s="582"/>
      <c r="AE41" s="582"/>
      <c r="AF41" s="582"/>
      <c r="AG41" s="582"/>
      <c r="AH41" s="582"/>
    </row>
    <row r="42" spans="1:42" s="117" customFormat="1" ht="12.75" customHeight="1" x14ac:dyDescent="0.2">
      <c r="A42" s="115" t="s">
        <v>283</v>
      </c>
      <c r="B42" s="115"/>
      <c r="C42" s="115"/>
      <c r="D42" s="328"/>
      <c r="E42" s="442"/>
      <c r="F42" s="442"/>
      <c r="G42" s="442"/>
      <c r="H42" s="442"/>
      <c r="I42" s="442"/>
      <c r="J42" s="442"/>
      <c r="K42" s="442"/>
      <c r="L42" s="442"/>
      <c r="M42" s="442"/>
      <c r="N42" s="442"/>
      <c r="O42" s="582"/>
      <c r="P42" s="582"/>
      <c r="Q42" s="582"/>
      <c r="R42" s="582"/>
      <c r="S42" s="582"/>
      <c r="T42" s="582"/>
      <c r="U42" s="582"/>
      <c r="V42" s="582"/>
      <c r="W42" s="582"/>
      <c r="X42" s="582"/>
      <c r="Y42" s="582"/>
      <c r="Z42" s="582"/>
      <c r="AA42" s="582"/>
      <c r="AB42" s="582"/>
      <c r="AC42" s="582"/>
      <c r="AD42" s="582"/>
      <c r="AE42" s="582"/>
      <c r="AF42" s="582"/>
      <c r="AG42" s="582"/>
      <c r="AH42" s="582"/>
    </row>
    <row r="43" spans="1:42" s="117" customFormat="1" ht="12.75" customHeight="1" x14ac:dyDescent="0.2">
      <c r="A43" s="1477" t="s">
        <v>284</v>
      </c>
      <c r="B43" s="1477"/>
      <c r="C43" s="1478"/>
      <c r="D43" s="592">
        <f t="shared" ref="D43:N43" si="7">SUM(D8:D42)</f>
        <v>0</v>
      </c>
      <c r="E43" s="443">
        <f t="shared" si="7"/>
        <v>0</v>
      </c>
      <c r="F43" s="443">
        <f t="shared" si="7"/>
        <v>0</v>
      </c>
      <c r="G43" s="443">
        <f t="shared" si="7"/>
        <v>0</v>
      </c>
      <c r="H43" s="443">
        <f t="shared" si="7"/>
        <v>0</v>
      </c>
      <c r="I43" s="443">
        <f t="shared" si="7"/>
        <v>0</v>
      </c>
      <c r="J43" s="443">
        <f t="shared" si="7"/>
        <v>0</v>
      </c>
      <c r="K43" s="443">
        <f t="shared" si="7"/>
        <v>0</v>
      </c>
      <c r="L43" s="443">
        <f t="shared" si="7"/>
        <v>0</v>
      </c>
      <c r="M43" s="443">
        <f t="shared" si="7"/>
        <v>0</v>
      </c>
      <c r="N43" s="443">
        <f t="shared" si="7"/>
        <v>0</v>
      </c>
      <c r="O43" s="582"/>
      <c r="P43" s="582"/>
      <c r="Q43" s="582"/>
      <c r="R43" s="582"/>
      <c r="S43" s="582"/>
      <c r="T43" s="582"/>
      <c r="U43" s="582"/>
      <c r="V43" s="582"/>
      <c r="W43" s="582"/>
      <c r="X43" s="582"/>
      <c r="Y43" s="582"/>
      <c r="Z43" s="582"/>
      <c r="AA43" s="582"/>
      <c r="AB43" s="582"/>
      <c r="AC43" s="582"/>
      <c r="AD43" s="582"/>
      <c r="AE43" s="582"/>
      <c r="AF43" s="582"/>
      <c r="AG43" s="582"/>
      <c r="AH43" s="582"/>
    </row>
    <row r="44" spans="1:42" s="117" customFormat="1" ht="12.75" customHeight="1" x14ac:dyDescent="0.25">
      <c r="A44" s="593"/>
      <c r="B44" s="593"/>
      <c r="C44" s="593"/>
      <c r="D44" s="593"/>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2"/>
      <c r="AH44" s="582"/>
    </row>
    <row r="45" spans="1:42" s="117" customFormat="1" ht="12.75" customHeight="1" x14ac:dyDescent="0.25">
      <c r="A45" s="593"/>
      <c r="B45" s="593"/>
      <c r="C45" s="593"/>
      <c r="D45" s="593"/>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row>
    <row r="46" spans="1:42" s="117" customFormat="1" ht="12.75" customHeight="1" x14ac:dyDescent="0.25">
      <c r="A46" s="591"/>
      <c r="B46" s="591"/>
      <c r="C46" s="591"/>
      <c r="D46" s="591"/>
      <c r="E46" s="582"/>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C46" s="582"/>
      <c r="AD46" s="582"/>
      <c r="AE46" s="582"/>
      <c r="AF46" s="582"/>
      <c r="AG46" s="582"/>
      <c r="AH46" s="582"/>
    </row>
    <row r="47" spans="1:42" s="598" customFormat="1" ht="33" customHeight="1" x14ac:dyDescent="0.25">
      <c r="A47" s="1439" t="s">
        <v>987</v>
      </c>
      <c r="B47" s="1440"/>
      <c r="C47" s="1441"/>
      <c r="D47" s="597" t="s">
        <v>257</v>
      </c>
      <c r="E47" s="597">
        <v>1</v>
      </c>
      <c r="F47" s="597">
        <v>2</v>
      </c>
      <c r="G47" s="597">
        <v>3</v>
      </c>
      <c r="H47" s="597">
        <v>4</v>
      </c>
      <c r="I47" s="597">
        <v>5</v>
      </c>
      <c r="J47" s="597">
        <v>6</v>
      </c>
      <c r="K47" s="597">
        <v>7</v>
      </c>
      <c r="L47" s="597">
        <v>8</v>
      </c>
      <c r="M47" s="597">
        <v>9</v>
      </c>
      <c r="N47" s="597">
        <v>10</v>
      </c>
      <c r="O47" s="597">
        <v>11</v>
      </c>
      <c r="P47" s="597">
        <v>12</v>
      </c>
      <c r="Q47" s="597">
        <v>13</v>
      </c>
      <c r="R47" s="597">
        <v>14</v>
      </c>
      <c r="S47" s="597">
        <v>15</v>
      </c>
      <c r="T47" s="597">
        <v>16</v>
      </c>
      <c r="U47" s="597">
        <v>17</v>
      </c>
      <c r="V47" s="597">
        <v>18</v>
      </c>
      <c r="W47" s="597">
        <v>19</v>
      </c>
      <c r="X47" s="597">
        <v>20</v>
      </c>
      <c r="Y47" s="597">
        <v>21</v>
      </c>
      <c r="Z47" s="597">
        <v>22</v>
      </c>
      <c r="AA47" s="597">
        <v>23</v>
      </c>
      <c r="AB47" s="597">
        <v>24</v>
      </c>
      <c r="AC47" s="597">
        <v>25</v>
      </c>
      <c r="AD47" s="597">
        <v>26</v>
      </c>
      <c r="AE47" s="597">
        <v>27</v>
      </c>
      <c r="AF47" s="597">
        <v>28</v>
      </c>
      <c r="AG47" s="597">
        <v>29</v>
      </c>
      <c r="AH47" s="597">
        <v>30</v>
      </c>
      <c r="AI47" s="581"/>
      <c r="AJ47" s="581"/>
      <c r="AK47" s="581"/>
      <c r="AL47" s="581"/>
      <c r="AM47" s="581"/>
      <c r="AN47" s="581"/>
    </row>
    <row r="48" spans="1:42" x14ac:dyDescent="0.2">
      <c r="A48" s="1442" t="s">
        <v>258</v>
      </c>
      <c r="B48" s="1443"/>
      <c r="C48" s="1444"/>
      <c r="D48" s="327" t="str">
        <f>IF(ISERROR(E48/Income!$N$59),"-",E48/Income!$N$59)</f>
        <v>-</v>
      </c>
      <c r="E48" s="596">
        <f>D8</f>
        <v>0</v>
      </c>
      <c r="F48" s="436">
        <f t="shared" ref="F48:AH48" si="8">(+E48*$C$4)+E48</f>
        <v>0</v>
      </c>
      <c r="G48" s="436">
        <f t="shared" si="8"/>
        <v>0</v>
      </c>
      <c r="H48" s="436">
        <f t="shared" si="8"/>
        <v>0</v>
      </c>
      <c r="I48" s="436">
        <f t="shared" si="8"/>
        <v>0</v>
      </c>
      <c r="J48" s="436">
        <f t="shared" si="8"/>
        <v>0</v>
      </c>
      <c r="K48" s="436">
        <f t="shared" si="8"/>
        <v>0</v>
      </c>
      <c r="L48" s="436">
        <f t="shared" si="8"/>
        <v>0</v>
      </c>
      <c r="M48" s="436">
        <f t="shared" si="8"/>
        <v>0</v>
      </c>
      <c r="N48" s="436">
        <f t="shared" si="8"/>
        <v>0</v>
      </c>
      <c r="O48" s="436">
        <f t="shared" si="8"/>
        <v>0</v>
      </c>
      <c r="P48" s="436">
        <f t="shared" si="8"/>
        <v>0</v>
      </c>
      <c r="Q48" s="436">
        <f t="shared" si="8"/>
        <v>0</v>
      </c>
      <c r="R48" s="436">
        <f t="shared" si="8"/>
        <v>0</v>
      </c>
      <c r="S48" s="436">
        <f t="shared" si="8"/>
        <v>0</v>
      </c>
      <c r="T48" s="436">
        <f t="shared" si="8"/>
        <v>0</v>
      </c>
      <c r="U48" s="436">
        <f t="shared" si="8"/>
        <v>0</v>
      </c>
      <c r="V48" s="436">
        <f t="shared" si="8"/>
        <v>0</v>
      </c>
      <c r="W48" s="436">
        <f t="shared" si="8"/>
        <v>0</v>
      </c>
      <c r="X48" s="436">
        <f t="shared" si="8"/>
        <v>0</v>
      </c>
      <c r="Y48" s="436">
        <f t="shared" si="8"/>
        <v>0</v>
      </c>
      <c r="Z48" s="436">
        <f t="shared" si="8"/>
        <v>0</v>
      </c>
      <c r="AA48" s="436">
        <f t="shared" si="8"/>
        <v>0</v>
      </c>
      <c r="AB48" s="436">
        <f t="shared" si="8"/>
        <v>0</v>
      </c>
      <c r="AC48" s="436">
        <f t="shared" si="8"/>
        <v>0</v>
      </c>
      <c r="AD48" s="436">
        <f t="shared" si="8"/>
        <v>0</v>
      </c>
      <c r="AE48" s="436">
        <f t="shared" si="8"/>
        <v>0</v>
      </c>
      <c r="AF48" s="436">
        <f t="shared" si="8"/>
        <v>0</v>
      </c>
      <c r="AG48" s="436">
        <f t="shared" si="8"/>
        <v>0</v>
      </c>
      <c r="AH48" s="436">
        <f t="shared" si="8"/>
        <v>0</v>
      </c>
      <c r="AI48" s="104"/>
      <c r="AJ48" s="104"/>
      <c r="AK48" s="104"/>
      <c r="AL48" s="104"/>
      <c r="AM48" s="104"/>
      <c r="AN48" s="104"/>
      <c r="AO48" s="104"/>
      <c r="AP48" s="104"/>
    </row>
    <row r="49" spans="1:40" x14ac:dyDescent="0.2">
      <c r="A49" s="1445" t="s">
        <v>259</v>
      </c>
      <c r="B49" s="1445"/>
      <c r="C49" s="1445"/>
      <c r="D49" s="433"/>
      <c r="E49" s="437"/>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J49" s="1488" t="s">
        <v>25</v>
      </c>
      <c r="AK49" s="1488"/>
      <c r="AL49" s="1488"/>
      <c r="AM49" s="1488"/>
      <c r="AN49" s="1488"/>
    </row>
    <row r="50" spans="1:40" x14ac:dyDescent="0.2">
      <c r="A50" s="102"/>
      <c r="B50" s="1446" t="s">
        <v>260</v>
      </c>
      <c r="C50" s="1447"/>
      <c r="D50" s="327" t="str">
        <f>IF(ISERROR(E50/Income!$N$59),"-",E50/Income!$N$59)</f>
        <v>-</v>
      </c>
      <c r="E50" s="596">
        <f t="shared" ref="E50:E57" si="9">D10</f>
        <v>0</v>
      </c>
      <c r="F50" s="559">
        <f t="shared" ref="F50:AH50" si="10">(+E50*$C$4)+E50</f>
        <v>0</v>
      </c>
      <c r="G50" s="559">
        <f t="shared" si="10"/>
        <v>0</v>
      </c>
      <c r="H50" s="559">
        <f t="shared" si="10"/>
        <v>0</v>
      </c>
      <c r="I50" s="559">
        <f t="shared" si="10"/>
        <v>0</v>
      </c>
      <c r="J50" s="559">
        <f t="shared" si="10"/>
        <v>0</v>
      </c>
      <c r="K50" s="559">
        <f t="shared" si="10"/>
        <v>0</v>
      </c>
      <c r="L50" s="559">
        <f t="shared" si="10"/>
        <v>0</v>
      </c>
      <c r="M50" s="559">
        <f t="shared" si="10"/>
        <v>0</v>
      </c>
      <c r="N50" s="559">
        <f t="shared" si="10"/>
        <v>0</v>
      </c>
      <c r="O50" s="559">
        <f t="shared" si="10"/>
        <v>0</v>
      </c>
      <c r="P50" s="559">
        <f t="shared" si="10"/>
        <v>0</v>
      </c>
      <c r="Q50" s="559">
        <f t="shared" si="10"/>
        <v>0</v>
      </c>
      <c r="R50" s="559">
        <f t="shared" si="10"/>
        <v>0</v>
      </c>
      <c r="S50" s="559">
        <f t="shared" si="10"/>
        <v>0</v>
      </c>
      <c r="T50" s="559">
        <f t="shared" si="10"/>
        <v>0</v>
      </c>
      <c r="U50" s="559">
        <f t="shared" si="10"/>
        <v>0</v>
      </c>
      <c r="V50" s="559">
        <f t="shared" si="10"/>
        <v>0</v>
      </c>
      <c r="W50" s="559">
        <f t="shared" si="10"/>
        <v>0</v>
      </c>
      <c r="X50" s="559">
        <f t="shared" si="10"/>
        <v>0</v>
      </c>
      <c r="Y50" s="559">
        <f t="shared" si="10"/>
        <v>0</v>
      </c>
      <c r="Z50" s="559">
        <f t="shared" si="10"/>
        <v>0</v>
      </c>
      <c r="AA50" s="559">
        <f t="shared" si="10"/>
        <v>0</v>
      </c>
      <c r="AB50" s="559">
        <f t="shared" si="10"/>
        <v>0</v>
      </c>
      <c r="AC50" s="559">
        <f t="shared" si="10"/>
        <v>0</v>
      </c>
      <c r="AD50" s="559">
        <f t="shared" si="10"/>
        <v>0</v>
      </c>
      <c r="AE50" s="559">
        <f t="shared" si="10"/>
        <v>0</v>
      </c>
      <c r="AF50" s="559">
        <f t="shared" si="10"/>
        <v>0</v>
      </c>
      <c r="AG50" s="559">
        <f t="shared" si="10"/>
        <v>0</v>
      </c>
      <c r="AH50" s="559">
        <f t="shared" si="10"/>
        <v>0</v>
      </c>
      <c r="AJ50" s="1491" t="s">
        <v>29</v>
      </c>
      <c r="AK50" s="1491"/>
      <c r="AL50" s="1491"/>
      <c r="AM50" s="1491"/>
      <c r="AN50" s="1491"/>
    </row>
    <row r="51" spans="1:40" x14ac:dyDescent="0.2">
      <c r="A51" s="102"/>
      <c r="B51" s="1446" t="s">
        <v>261</v>
      </c>
      <c r="C51" s="1447"/>
      <c r="D51" s="327" t="str">
        <f>IF(ISERROR(E51/Income!$N$59),"-",E51/Income!$N$59)</f>
        <v>-</v>
      </c>
      <c r="E51" s="596">
        <f t="shared" si="9"/>
        <v>0</v>
      </c>
      <c r="F51" s="559">
        <f t="shared" ref="F51:AH51" si="11">(+E51*$C$4)+E51</f>
        <v>0</v>
      </c>
      <c r="G51" s="559">
        <f t="shared" si="11"/>
        <v>0</v>
      </c>
      <c r="H51" s="559">
        <f t="shared" si="11"/>
        <v>0</v>
      </c>
      <c r="I51" s="559">
        <f t="shared" si="11"/>
        <v>0</v>
      </c>
      <c r="J51" s="559">
        <f t="shared" si="11"/>
        <v>0</v>
      </c>
      <c r="K51" s="559">
        <f t="shared" si="11"/>
        <v>0</v>
      </c>
      <c r="L51" s="559">
        <f t="shared" si="11"/>
        <v>0</v>
      </c>
      <c r="M51" s="559">
        <f t="shared" si="11"/>
        <v>0</v>
      </c>
      <c r="N51" s="559">
        <f t="shared" si="11"/>
        <v>0</v>
      </c>
      <c r="O51" s="559">
        <f t="shared" si="11"/>
        <v>0</v>
      </c>
      <c r="P51" s="559">
        <f t="shared" si="11"/>
        <v>0</v>
      </c>
      <c r="Q51" s="559">
        <f t="shared" si="11"/>
        <v>0</v>
      </c>
      <c r="R51" s="559">
        <f t="shared" si="11"/>
        <v>0</v>
      </c>
      <c r="S51" s="559">
        <f t="shared" si="11"/>
        <v>0</v>
      </c>
      <c r="T51" s="559">
        <f t="shared" si="11"/>
        <v>0</v>
      </c>
      <c r="U51" s="559">
        <f t="shared" si="11"/>
        <v>0</v>
      </c>
      <c r="V51" s="559">
        <f t="shared" si="11"/>
        <v>0</v>
      </c>
      <c r="W51" s="559">
        <f t="shared" si="11"/>
        <v>0</v>
      </c>
      <c r="X51" s="559">
        <f t="shared" si="11"/>
        <v>0</v>
      </c>
      <c r="Y51" s="559">
        <f t="shared" si="11"/>
        <v>0</v>
      </c>
      <c r="Z51" s="559">
        <f t="shared" si="11"/>
        <v>0</v>
      </c>
      <c r="AA51" s="559">
        <f t="shared" si="11"/>
        <v>0</v>
      </c>
      <c r="AB51" s="559">
        <f t="shared" si="11"/>
        <v>0</v>
      </c>
      <c r="AC51" s="559">
        <f t="shared" si="11"/>
        <v>0</v>
      </c>
      <c r="AD51" s="559">
        <f t="shared" si="11"/>
        <v>0</v>
      </c>
      <c r="AE51" s="559">
        <f t="shared" si="11"/>
        <v>0</v>
      </c>
      <c r="AF51" s="559">
        <f t="shared" si="11"/>
        <v>0</v>
      </c>
      <c r="AG51" s="559">
        <f t="shared" si="11"/>
        <v>0</v>
      </c>
      <c r="AH51" s="559">
        <f t="shared" si="11"/>
        <v>0</v>
      </c>
      <c r="AJ51" s="1492" t="s">
        <v>26</v>
      </c>
      <c r="AK51" s="1492"/>
      <c r="AL51" s="1492"/>
      <c r="AM51" s="1492"/>
      <c r="AN51" s="1492"/>
    </row>
    <row r="52" spans="1:40" x14ac:dyDescent="0.2">
      <c r="A52" s="102"/>
      <c r="B52" s="1446" t="s">
        <v>262</v>
      </c>
      <c r="C52" s="1447"/>
      <c r="D52" s="327" t="str">
        <f>IF(ISERROR(E52/Income!$N$59),"-",E52/Income!$N$59)</f>
        <v>-</v>
      </c>
      <c r="E52" s="596">
        <f t="shared" si="9"/>
        <v>0</v>
      </c>
      <c r="F52" s="559">
        <f t="shared" ref="F52:AH52" si="12">(+E52*$C$4)+E52</f>
        <v>0</v>
      </c>
      <c r="G52" s="559">
        <f t="shared" si="12"/>
        <v>0</v>
      </c>
      <c r="H52" s="559">
        <f t="shared" si="12"/>
        <v>0</v>
      </c>
      <c r="I52" s="559">
        <f t="shared" si="12"/>
        <v>0</v>
      </c>
      <c r="J52" s="559">
        <f t="shared" si="12"/>
        <v>0</v>
      </c>
      <c r="K52" s="559">
        <f t="shared" si="12"/>
        <v>0</v>
      </c>
      <c r="L52" s="559">
        <f t="shared" si="12"/>
        <v>0</v>
      </c>
      <c r="M52" s="559">
        <f t="shared" si="12"/>
        <v>0</v>
      </c>
      <c r="N52" s="559">
        <f t="shared" si="12"/>
        <v>0</v>
      </c>
      <c r="O52" s="559">
        <f t="shared" si="12"/>
        <v>0</v>
      </c>
      <c r="P52" s="559">
        <f t="shared" si="12"/>
        <v>0</v>
      </c>
      <c r="Q52" s="559">
        <f t="shared" si="12"/>
        <v>0</v>
      </c>
      <c r="R52" s="559">
        <f t="shared" si="12"/>
        <v>0</v>
      </c>
      <c r="S52" s="559">
        <f t="shared" si="12"/>
        <v>0</v>
      </c>
      <c r="T52" s="559">
        <f t="shared" si="12"/>
        <v>0</v>
      </c>
      <c r="U52" s="559">
        <f t="shared" si="12"/>
        <v>0</v>
      </c>
      <c r="V52" s="559">
        <f t="shared" si="12"/>
        <v>0</v>
      </c>
      <c r="W52" s="559">
        <f t="shared" si="12"/>
        <v>0</v>
      </c>
      <c r="X52" s="559">
        <f t="shared" si="12"/>
        <v>0</v>
      </c>
      <c r="Y52" s="559">
        <f t="shared" si="12"/>
        <v>0</v>
      </c>
      <c r="Z52" s="559">
        <f t="shared" si="12"/>
        <v>0</v>
      </c>
      <c r="AA52" s="559">
        <f t="shared" si="12"/>
        <v>0</v>
      </c>
      <c r="AB52" s="559">
        <f t="shared" si="12"/>
        <v>0</v>
      </c>
      <c r="AC52" s="559">
        <f t="shared" si="12"/>
        <v>0</v>
      </c>
      <c r="AD52" s="559">
        <f t="shared" si="12"/>
        <v>0</v>
      </c>
      <c r="AE52" s="559">
        <f t="shared" si="12"/>
        <v>0</v>
      </c>
      <c r="AF52" s="559">
        <f t="shared" si="12"/>
        <v>0</v>
      </c>
      <c r="AG52" s="559">
        <f t="shared" si="12"/>
        <v>0</v>
      </c>
      <c r="AH52" s="559">
        <f t="shared" si="12"/>
        <v>0</v>
      </c>
      <c r="AJ52" s="1489" t="s">
        <v>27</v>
      </c>
      <c r="AK52" s="1489"/>
      <c r="AL52" s="1489"/>
      <c r="AM52" s="1489"/>
      <c r="AN52" s="1489"/>
    </row>
    <row r="53" spans="1:40" x14ac:dyDescent="0.2">
      <c r="A53" s="102"/>
      <c r="B53" s="1446" t="s">
        <v>263</v>
      </c>
      <c r="C53" s="1447"/>
      <c r="D53" s="327" t="str">
        <f>IF(ISERROR(E53/Income!$N$59),"-",E53/Income!$N$59)</f>
        <v>-</v>
      </c>
      <c r="E53" s="596">
        <f t="shared" si="9"/>
        <v>0</v>
      </c>
      <c r="F53" s="559">
        <f t="shared" ref="F53:AH53" si="13">(+E53*$C$4)+E53</f>
        <v>0</v>
      </c>
      <c r="G53" s="559">
        <f t="shared" si="13"/>
        <v>0</v>
      </c>
      <c r="H53" s="559">
        <f t="shared" si="13"/>
        <v>0</v>
      </c>
      <c r="I53" s="559">
        <f t="shared" si="13"/>
        <v>0</v>
      </c>
      <c r="J53" s="559">
        <f t="shared" si="13"/>
        <v>0</v>
      </c>
      <c r="K53" s="559">
        <f t="shared" si="13"/>
        <v>0</v>
      </c>
      <c r="L53" s="559">
        <f t="shared" si="13"/>
        <v>0</v>
      </c>
      <c r="M53" s="559">
        <f t="shared" si="13"/>
        <v>0</v>
      </c>
      <c r="N53" s="559">
        <f t="shared" si="13"/>
        <v>0</v>
      </c>
      <c r="O53" s="559">
        <f t="shared" si="13"/>
        <v>0</v>
      </c>
      <c r="P53" s="559">
        <f t="shared" si="13"/>
        <v>0</v>
      </c>
      <c r="Q53" s="559">
        <f t="shared" si="13"/>
        <v>0</v>
      </c>
      <c r="R53" s="559">
        <f t="shared" si="13"/>
        <v>0</v>
      </c>
      <c r="S53" s="559">
        <f t="shared" si="13"/>
        <v>0</v>
      </c>
      <c r="T53" s="559">
        <f t="shared" si="13"/>
        <v>0</v>
      </c>
      <c r="U53" s="559">
        <f t="shared" si="13"/>
        <v>0</v>
      </c>
      <c r="V53" s="559">
        <f t="shared" si="13"/>
        <v>0</v>
      </c>
      <c r="W53" s="559">
        <f t="shared" si="13"/>
        <v>0</v>
      </c>
      <c r="X53" s="559">
        <f t="shared" si="13"/>
        <v>0</v>
      </c>
      <c r="Y53" s="559">
        <f t="shared" si="13"/>
        <v>0</v>
      </c>
      <c r="Z53" s="559">
        <f t="shared" si="13"/>
        <v>0</v>
      </c>
      <c r="AA53" s="559">
        <f t="shared" si="13"/>
        <v>0</v>
      </c>
      <c r="AB53" s="559">
        <f t="shared" si="13"/>
        <v>0</v>
      </c>
      <c r="AC53" s="559">
        <f t="shared" si="13"/>
        <v>0</v>
      </c>
      <c r="AD53" s="559">
        <f t="shared" si="13"/>
        <v>0</v>
      </c>
      <c r="AE53" s="559">
        <f t="shared" si="13"/>
        <v>0</v>
      </c>
      <c r="AF53" s="559">
        <f t="shared" si="13"/>
        <v>0</v>
      </c>
      <c r="AG53" s="559">
        <f t="shared" si="13"/>
        <v>0</v>
      </c>
      <c r="AH53" s="559">
        <f t="shared" si="13"/>
        <v>0</v>
      </c>
      <c r="AJ53" s="1490" t="s">
        <v>28</v>
      </c>
      <c r="AK53" s="1490"/>
      <c r="AL53" s="1490"/>
      <c r="AM53" s="1490"/>
      <c r="AN53" s="1490"/>
    </row>
    <row r="54" spans="1:40" x14ac:dyDescent="0.2">
      <c r="A54" s="102"/>
      <c r="B54" s="1457" t="s">
        <v>264</v>
      </c>
      <c r="C54" s="1458"/>
      <c r="D54" s="327" t="str">
        <f>IF(ISERROR(E54/Income!$N$59),"-",E54/Income!$N$59)</f>
        <v>-</v>
      </c>
      <c r="E54" s="596">
        <f t="shared" si="9"/>
        <v>0</v>
      </c>
      <c r="F54" s="559">
        <f t="shared" ref="F54:AH54" si="14">(+E54*$C$4)+E54</f>
        <v>0</v>
      </c>
      <c r="G54" s="559">
        <f t="shared" si="14"/>
        <v>0</v>
      </c>
      <c r="H54" s="559">
        <f t="shared" si="14"/>
        <v>0</v>
      </c>
      <c r="I54" s="559">
        <f t="shared" si="14"/>
        <v>0</v>
      </c>
      <c r="J54" s="559">
        <f t="shared" si="14"/>
        <v>0</v>
      </c>
      <c r="K54" s="559">
        <f t="shared" si="14"/>
        <v>0</v>
      </c>
      <c r="L54" s="559">
        <f t="shared" si="14"/>
        <v>0</v>
      </c>
      <c r="M54" s="559">
        <f t="shared" si="14"/>
        <v>0</v>
      </c>
      <c r="N54" s="559">
        <f t="shared" si="14"/>
        <v>0</v>
      </c>
      <c r="O54" s="559">
        <f t="shared" si="14"/>
        <v>0</v>
      </c>
      <c r="P54" s="559">
        <f t="shared" si="14"/>
        <v>0</v>
      </c>
      <c r="Q54" s="559">
        <f t="shared" si="14"/>
        <v>0</v>
      </c>
      <c r="R54" s="559">
        <f t="shared" si="14"/>
        <v>0</v>
      </c>
      <c r="S54" s="559">
        <f t="shared" si="14"/>
        <v>0</v>
      </c>
      <c r="T54" s="559">
        <f t="shared" si="14"/>
        <v>0</v>
      </c>
      <c r="U54" s="559">
        <f t="shared" si="14"/>
        <v>0</v>
      </c>
      <c r="V54" s="559">
        <f t="shared" si="14"/>
        <v>0</v>
      </c>
      <c r="W54" s="559">
        <f t="shared" si="14"/>
        <v>0</v>
      </c>
      <c r="X54" s="559">
        <f t="shared" si="14"/>
        <v>0</v>
      </c>
      <c r="Y54" s="559">
        <f t="shared" si="14"/>
        <v>0</v>
      </c>
      <c r="Z54" s="559">
        <f t="shared" si="14"/>
        <v>0</v>
      </c>
      <c r="AA54" s="559">
        <f t="shared" si="14"/>
        <v>0</v>
      </c>
      <c r="AB54" s="559">
        <f t="shared" si="14"/>
        <v>0</v>
      </c>
      <c r="AC54" s="559">
        <f t="shared" si="14"/>
        <v>0</v>
      </c>
      <c r="AD54" s="559">
        <f t="shared" si="14"/>
        <v>0</v>
      </c>
      <c r="AE54" s="559">
        <f t="shared" si="14"/>
        <v>0</v>
      </c>
      <c r="AF54" s="559">
        <f t="shared" si="14"/>
        <v>0</v>
      </c>
      <c r="AG54" s="559">
        <f t="shared" si="14"/>
        <v>0</v>
      </c>
      <c r="AH54" s="559">
        <f t="shared" si="14"/>
        <v>0</v>
      </c>
      <c r="AJ54" s="1487" t="s">
        <v>30</v>
      </c>
      <c r="AK54" s="1487"/>
      <c r="AL54" s="1487"/>
      <c r="AM54" s="1487"/>
      <c r="AN54" s="1487"/>
    </row>
    <row r="55" spans="1:40" x14ac:dyDescent="0.2">
      <c r="A55" s="1442" t="s">
        <v>265</v>
      </c>
      <c r="B55" s="1443"/>
      <c r="C55" s="1444"/>
      <c r="D55" s="327" t="str">
        <f>IF(ISERROR(E55/Income!$N$59),"-",E55/Income!$N$59)</f>
        <v>-</v>
      </c>
      <c r="E55" s="596">
        <f t="shared" si="9"/>
        <v>0</v>
      </c>
      <c r="F55" s="559">
        <f t="shared" ref="F55:AH55" si="15">(+E55*$C$4)+E55</f>
        <v>0</v>
      </c>
      <c r="G55" s="559">
        <f t="shared" si="15"/>
        <v>0</v>
      </c>
      <c r="H55" s="559">
        <f t="shared" si="15"/>
        <v>0</v>
      </c>
      <c r="I55" s="559">
        <f t="shared" si="15"/>
        <v>0</v>
      </c>
      <c r="J55" s="559">
        <f t="shared" si="15"/>
        <v>0</v>
      </c>
      <c r="K55" s="559">
        <f t="shared" si="15"/>
        <v>0</v>
      </c>
      <c r="L55" s="559">
        <f t="shared" si="15"/>
        <v>0</v>
      </c>
      <c r="M55" s="559">
        <f t="shared" si="15"/>
        <v>0</v>
      </c>
      <c r="N55" s="559">
        <f t="shared" si="15"/>
        <v>0</v>
      </c>
      <c r="O55" s="559">
        <f t="shared" si="15"/>
        <v>0</v>
      </c>
      <c r="P55" s="559">
        <f t="shared" si="15"/>
        <v>0</v>
      </c>
      <c r="Q55" s="559">
        <f t="shared" si="15"/>
        <v>0</v>
      </c>
      <c r="R55" s="559">
        <f t="shared" si="15"/>
        <v>0</v>
      </c>
      <c r="S55" s="559">
        <f t="shared" si="15"/>
        <v>0</v>
      </c>
      <c r="T55" s="559">
        <f t="shared" si="15"/>
        <v>0</v>
      </c>
      <c r="U55" s="559">
        <f t="shared" si="15"/>
        <v>0</v>
      </c>
      <c r="V55" s="559">
        <f t="shared" si="15"/>
        <v>0</v>
      </c>
      <c r="W55" s="559">
        <f t="shared" si="15"/>
        <v>0</v>
      </c>
      <c r="X55" s="559">
        <f t="shared" si="15"/>
        <v>0</v>
      </c>
      <c r="Y55" s="559">
        <f t="shared" si="15"/>
        <v>0</v>
      </c>
      <c r="Z55" s="559">
        <f t="shared" si="15"/>
        <v>0</v>
      </c>
      <c r="AA55" s="559">
        <f t="shared" si="15"/>
        <v>0</v>
      </c>
      <c r="AB55" s="559">
        <f t="shared" si="15"/>
        <v>0</v>
      </c>
      <c r="AC55" s="559">
        <f t="shared" si="15"/>
        <v>0</v>
      </c>
      <c r="AD55" s="559">
        <f t="shared" si="15"/>
        <v>0</v>
      </c>
      <c r="AE55" s="559">
        <f t="shared" si="15"/>
        <v>0</v>
      </c>
      <c r="AF55" s="559">
        <f t="shared" si="15"/>
        <v>0</v>
      </c>
      <c r="AG55" s="559">
        <f t="shared" si="15"/>
        <v>0</v>
      </c>
      <c r="AH55" s="559">
        <f t="shared" si="15"/>
        <v>0</v>
      </c>
    </row>
    <row r="56" spans="1:40" x14ac:dyDescent="0.2">
      <c r="A56" s="1442" t="s">
        <v>266</v>
      </c>
      <c r="B56" s="1443"/>
      <c r="C56" s="1444"/>
      <c r="D56" s="327" t="str">
        <f>IF(ISERROR(E56/Income!$N$59),"-",E56/Income!$N$59)</f>
        <v>-</v>
      </c>
      <c r="E56" s="596">
        <f t="shared" si="9"/>
        <v>0</v>
      </c>
      <c r="F56" s="559">
        <f t="shared" ref="F56:AH56" si="16">(+E56*$C$4)+E56</f>
        <v>0</v>
      </c>
      <c r="G56" s="559">
        <f t="shared" si="16"/>
        <v>0</v>
      </c>
      <c r="H56" s="559">
        <f t="shared" si="16"/>
        <v>0</v>
      </c>
      <c r="I56" s="559">
        <f t="shared" si="16"/>
        <v>0</v>
      </c>
      <c r="J56" s="559">
        <f t="shared" si="16"/>
        <v>0</v>
      </c>
      <c r="K56" s="559">
        <f t="shared" si="16"/>
        <v>0</v>
      </c>
      <c r="L56" s="559">
        <f t="shared" si="16"/>
        <v>0</v>
      </c>
      <c r="M56" s="559">
        <f t="shared" si="16"/>
        <v>0</v>
      </c>
      <c r="N56" s="559">
        <f t="shared" si="16"/>
        <v>0</v>
      </c>
      <c r="O56" s="559">
        <f t="shared" si="16"/>
        <v>0</v>
      </c>
      <c r="P56" s="559">
        <f t="shared" si="16"/>
        <v>0</v>
      </c>
      <c r="Q56" s="559">
        <f t="shared" si="16"/>
        <v>0</v>
      </c>
      <c r="R56" s="559">
        <f t="shared" si="16"/>
        <v>0</v>
      </c>
      <c r="S56" s="559">
        <f t="shared" si="16"/>
        <v>0</v>
      </c>
      <c r="T56" s="559">
        <f t="shared" si="16"/>
        <v>0</v>
      </c>
      <c r="U56" s="559">
        <f t="shared" si="16"/>
        <v>0</v>
      </c>
      <c r="V56" s="559">
        <f t="shared" si="16"/>
        <v>0</v>
      </c>
      <c r="W56" s="559">
        <f t="shared" si="16"/>
        <v>0</v>
      </c>
      <c r="X56" s="559">
        <f t="shared" si="16"/>
        <v>0</v>
      </c>
      <c r="Y56" s="559">
        <f t="shared" si="16"/>
        <v>0</v>
      </c>
      <c r="Z56" s="559">
        <f t="shared" si="16"/>
        <v>0</v>
      </c>
      <c r="AA56" s="559">
        <f t="shared" si="16"/>
        <v>0</v>
      </c>
      <c r="AB56" s="559">
        <f t="shared" si="16"/>
        <v>0</v>
      </c>
      <c r="AC56" s="559">
        <f t="shared" si="16"/>
        <v>0</v>
      </c>
      <c r="AD56" s="559">
        <f t="shared" si="16"/>
        <v>0</v>
      </c>
      <c r="AE56" s="559">
        <f t="shared" si="16"/>
        <v>0</v>
      </c>
      <c r="AF56" s="559">
        <f t="shared" si="16"/>
        <v>0</v>
      </c>
      <c r="AG56" s="559">
        <f t="shared" si="16"/>
        <v>0</v>
      </c>
      <c r="AH56" s="559">
        <f t="shared" si="16"/>
        <v>0</v>
      </c>
    </row>
    <row r="57" spans="1:40" x14ac:dyDescent="0.2">
      <c r="A57" s="1442" t="s">
        <v>267</v>
      </c>
      <c r="B57" s="1443"/>
      <c r="C57" s="1444"/>
      <c r="D57" s="327" t="str">
        <f>IF(ISERROR(E57/Income!$N$59),"-",E57/Income!$N$59)</f>
        <v>-</v>
      </c>
      <c r="E57" s="596">
        <f t="shared" si="9"/>
        <v>0</v>
      </c>
      <c r="F57" s="559">
        <f t="shared" ref="F57:AH57" si="17">(+E57*$C$4)+E57</f>
        <v>0</v>
      </c>
      <c r="G57" s="559">
        <f t="shared" si="17"/>
        <v>0</v>
      </c>
      <c r="H57" s="559">
        <f t="shared" si="17"/>
        <v>0</v>
      </c>
      <c r="I57" s="559">
        <f t="shared" si="17"/>
        <v>0</v>
      </c>
      <c r="J57" s="559">
        <f t="shared" si="17"/>
        <v>0</v>
      </c>
      <c r="K57" s="559">
        <f t="shared" si="17"/>
        <v>0</v>
      </c>
      <c r="L57" s="559">
        <f t="shared" si="17"/>
        <v>0</v>
      </c>
      <c r="M57" s="559">
        <f t="shared" si="17"/>
        <v>0</v>
      </c>
      <c r="N57" s="559">
        <f t="shared" si="17"/>
        <v>0</v>
      </c>
      <c r="O57" s="559">
        <f t="shared" si="17"/>
        <v>0</v>
      </c>
      <c r="P57" s="559">
        <f t="shared" si="17"/>
        <v>0</v>
      </c>
      <c r="Q57" s="559">
        <f t="shared" si="17"/>
        <v>0</v>
      </c>
      <c r="R57" s="559">
        <f t="shared" si="17"/>
        <v>0</v>
      </c>
      <c r="S57" s="559">
        <f t="shared" si="17"/>
        <v>0</v>
      </c>
      <c r="T57" s="559">
        <f t="shared" si="17"/>
        <v>0</v>
      </c>
      <c r="U57" s="559">
        <f t="shared" si="17"/>
        <v>0</v>
      </c>
      <c r="V57" s="559">
        <f t="shared" si="17"/>
        <v>0</v>
      </c>
      <c r="W57" s="559">
        <f t="shared" si="17"/>
        <v>0</v>
      </c>
      <c r="X57" s="559">
        <f t="shared" si="17"/>
        <v>0</v>
      </c>
      <c r="Y57" s="559">
        <f t="shared" si="17"/>
        <v>0</v>
      </c>
      <c r="Z57" s="559">
        <f t="shared" si="17"/>
        <v>0</v>
      </c>
      <c r="AA57" s="559">
        <f t="shared" si="17"/>
        <v>0</v>
      </c>
      <c r="AB57" s="559">
        <f t="shared" si="17"/>
        <v>0</v>
      </c>
      <c r="AC57" s="559">
        <f t="shared" si="17"/>
        <v>0</v>
      </c>
      <c r="AD57" s="559">
        <f t="shared" si="17"/>
        <v>0</v>
      </c>
      <c r="AE57" s="559">
        <f t="shared" si="17"/>
        <v>0</v>
      </c>
      <c r="AF57" s="559">
        <f t="shared" si="17"/>
        <v>0</v>
      </c>
      <c r="AG57" s="559">
        <f t="shared" si="17"/>
        <v>0</v>
      </c>
      <c r="AH57" s="559">
        <f t="shared" si="17"/>
        <v>0</v>
      </c>
    </row>
    <row r="58" spans="1:40" x14ac:dyDescent="0.2">
      <c r="A58" s="1445" t="s">
        <v>268</v>
      </c>
      <c r="B58" s="1445"/>
      <c r="C58" s="1445"/>
      <c r="D58" s="328"/>
      <c r="E58" s="439"/>
      <c r="F58" s="440"/>
      <c r="G58" s="440"/>
      <c r="H58" s="440"/>
      <c r="I58" s="440"/>
      <c r="J58" s="440"/>
      <c r="K58" s="440"/>
      <c r="L58" s="440"/>
      <c r="M58" s="440"/>
      <c r="N58" s="440"/>
      <c r="O58" s="440"/>
      <c r="P58" s="440"/>
      <c r="Q58" s="440"/>
      <c r="R58" s="440"/>
      <c r="S58" s="440"/>
      <c r="T58" s="440"/>
      <c r="U58" s="440"/>
      <c r="V58" s="440"/>
      <c r="W58" s="440"/>
      <c r="X58" s="440"/>
      <c r="Y58" s="440"/>
      <c r="Z58" s="440"/>
      <c r="AA58" s="440"/>
      <c r="AB58" s="440"/>
      <c r="AC58" s="440"/>
      <c r="AD58" s="440"/>
      <c r="AE58" s="440"/>
      <c r="AF58" s="440"/>
      <c r="AG58" s="440"/>
      <c r="AH58" s="440"/>
    </row>
    <row r="59" spans="1:40" x14ac:dyDescent="0.2">
      <c r="A59" s="102"/>
      <c r="B59" s="1446" t="s">
        <v>269</v>
      </c>
      <c r="C59" s="1447"/>
      <c r="D59" s="327" t="str">
        <f>IF(ISERROR(E59/Income!$N$59),"-",E59/Income!$N$59)</f>
        <v>-</v>
      </c>
      <c r="E59" s="596">
        <f>D19</f>
        <v>0</v>
      </c>
      <c r="F59" s="436">
        <f t="shared" ref="F59:AH59" si="18">(+E59*$C$4)+E59</f>
        <v>0</v>
      </c>
      <c r="G59" s="436">
        <f t="shared" si="18"/>
        <v>0</v>
      </c>
      <c r="H59" s="436">
        <f t="shared" si="18"/>
        <v>0</v>
      </c>
      <c r="I59" s="436">
        <f t="shared" si="18"/>
        <v>0</v>
      </c>
      <c r="J59" s="436">
        <f t="shared" si="18"/>
        <v>0</v>
      </c>
      <c r="K59" s="436">
        <f t="shared" si="18"/>
        <v>0</v>
      </c>
      <c r="L59" s="436">
        <f t="shared" si="18"/>
        <v>0</v>
      </c>
      <c r="M59" s="436">
        <f t="shared" si="18"/>
        <v>0</v>
      </c>
      <c r="N59" s="436">
        <f t="shared" si="18"/>
        <v>0</v>
      </c>
      <c r="O59" s="436">
        <f t="shared" si="18"/>
        <v>0</v>
      </c>
      <c r="P59" s="436">
        <f t="shared" si="18"/>
        <v>0</v>
      </c>
      <c r="Q59" s="436">
        <f t="shared" si="18"/>
        <v>0</v>
      </c>
      <c r="R59" s="436">
        <f t="shared" si="18"/>
        <v>0</v>
      </c>
      <c r="S59" s="436">
        <f t="shared" si="18"/>
        <v>0</v>
      </c>
      <c r="T59" s="436">
        <f t="shared" si="18"/>
        <v>0</v>
      </c>
      <c r="U59" s="436">
        <f t="shared" si="18"/>
        <v>0</v>
      </c>
      <c r="V59" s="436">
        <f t="shared" si="18"/>
        <v>0</v>
      </c>
      <c r="W59" s="436">
        <f t="shared" si="18"/>
        <v>0</v>
      </c>
      <c r="X59" s="436">
        <f t="shared" si="18"/>
        <v>0</v>
      </c>
      <c r="Y59" s="436">
        <f t="shared" si="18"/>
        <v>0</v>
      </c>
      <c r="Z59" s="436">
        <f t="shared" si="18"/>
        <v>0</v>
      </c>
      <c r="AA59" s="436">
        <f t="shared" si="18"/>
        <v>0</v>
      </c>
      <c r="AB59" s="436">
        <f t="shared" si="18"/>
        <v>0</v>
      </c>
      <c r="AC59" s="436">
        <f t="shared" si="18"/>
        <v>0</v>
      </c>
      <c r="AD59" s="436">
        <f t="shared" si="18"/>
        <v>0</v>
      </c>
      <c r="AE59" s="436">
        <f t="shared" si="18"/>
        <v>0</v>
      </c>
      <c r="AF59" s="436">
        <f t="shared" si="18"/>
        <v>0</v>
      </c>
      <c r="AG59" s="436">
        <f t="shared" si="18"/>
        <v>0</v>
      </c>
      <c r="AH59" s="436">
        <f t="shared" si="18"/>
        <v>0</v>
      </c>
    </row>
    <row r="60" spans="1:40" x14ac:dyDescent="0.2">
      <c r="A60" s="102"/>
      <c r="B60" s="1446" t="s">
        <v>270</v>
      </c>
      <c r="C60" s="1447"/>
      <c r="D60" s="327" t="str">
        <f>IF(ISERROR(E60/Income!$N$59),"-",E60/Income!$N$59)</f>
        <v>-</v>
      </c>
      <c r="E60" s="596">
        <f>D20</f>
        <v>0</v>
      </c>
      <c r="F60" s="436">
        <f t="shared" ref="F60:AH60" si="19">(+E60*$C$4)+E60</f>
        <v>0</v>
      </c>
      <c r="G60" s="436">
        <f t="shared" si="19"/>
        <v>0</v>
      </c>
      <c r="H60" s="436">
        <f t="shared" si="19"/>
        <v>0</v>
      </c>
      <c r="I60" s="436">
        <f t="shared" si="19"/>
        <v>0</v>
      </c>
      <c r="J60" s="436">
        <f t="shared" si="19"/>
        <v>0</v>
      </c>
      <c r="K60" s="436">
        <f t="shared" si="19"/>
        <v>0</v>
      </c>
      <c r="L60" s="436">
        <f t="shared" si="19"/>
        <v>0</v>
      </c>
      <c r="M60" s="436">
        <f t="shared" si="19"/>
        <v>0</v>
      </c>
      <c r="N60" s="436">
        <f t="shared" si="19"/>
        <v>0</v>
      </c>
      <c r="O60" s="436">
        <f t="shared" si="19"/>
        <v>0</v>
      </c>
      <c r="P60" s="436">
        <f t="shared" si="19"/>
        <v>0</v>
      </c>
      <c r="Q60" s="436">
        <f t="shared" si="19"/>
        <v>0</v>
      </c>
      <c r="R60" s="436">
        <f t="shared" si="19"/>
        <v>0</v>
      </c>
      <c r="S60" s="436">
        <f t="shared" si="19"/>
        <v>0</v>
      </c>
      <c r="T60" s="436">
        <f t="shared" si="19"/>
        <v>0</v>
      </c>
      <c r="U60" s="436">
        <f t="shared" si="19"/>
        <v>0</v>
      </c>
      <c r="V60" s="436">
        <f t="shared" si="19"/>
        <v>0</v>
      </c>
      <c r="W60" s="436">
        <f t="shared" si="19"/>
        <v>0</v>
      </c>
      <c r="X60" s="436">
        <f t="shared" si="19"/>
        <v>0</v>
      </c>
      <c r="Y60" s="436">
        <f t="shared" si="19"/>
        <v>0</v>
      </c>
      <c r="Z60" s="436">
        <f t="shared" si="19"/>
        <v>0</v>
      </c>
      <c r="AA60" s="436">
        <f t="shared" si="19"/>
        <v>0</v>
      </c>
      <c r="AB60" s="436">
        <f t="shared" si="19"/>
        <v>0</v>
      </c>
      <c r="AC60" s="436">
        <f t="shared" si="19"/>
        <v>0</v>
      </c>
      <c r="AD60" s="436">
        <f t="shared" si="19"/>
        <v>0</v>
      </c>
      <c r="AE60" s="436">
        <f t="shared" si="19"/>
        <v>0</v>
      </c>
      <c r="AF60" s="436">
        <f t="shared" si="19"/>
        <v>0</v>
      </c>
      <c r="AG60" s="436">
        <f t="shared" si="19"/>
        <v>0</v>
      </c>
      <c r="AH60" s="436">
        <f t="shared" si="19"/>
        <v>0</v>
      </c>
    </row>
    <row r="61" spans="1:40" x14ac:dyDescent="0.2">
      <c r="A61" s="1445" t="s">
        <v>271</v>
      </c>
      <c r="B61" s="1445"/>
      <c r="C61" s="1445"/>
      <c r="D61" s="331"/>
      <c r="E61" s="440"/>
      <c r="F61" s="440"/>
      <c r="G61" s="440"/>
      <c r="H61" s="440"/>
      <c r="I61" s="440"/>
      <c r="J61" s="440"/>
      <c r="K61" s="440"/>
      <c r="L61" s="440"/>
      <c r="M61" s="440"/>
      <c r="N61" s="440"/>
      <c r="O61" s="440"/>
      <c r="P61" s="440"/>
      <c r="Q61" s="440"/>
      <c r="R61" s="440"/>
      <c r="S61" s="440"/>
      <c r="T61" s="440"/>
      <c r="U61" s="440"/>
      <c r="V61" s="440"/>
      <c r="W61" s="440"/>
      <c r="X61" s="440"/>
      <c r="Y61" s="440"/>
      <c r="Z61" s="440"/>
      <c r="AA61" s="440"/>
      <c r="AB61" s="440"/>
      <c r="AC61" s="440"/>
      <c r="AD61" s="440"/>
      <c r="AE61" s="440"/>
      <c r="AF61" s="440"/>
      <c r="AG61" s="440"/>
      <c r="AH61" s="440"/>
    </row>
    <row r="62" spans="1:40" x14ac:dyDescent="0.2">
      <c r="A62" s="102"/>
      <c r="B62" s="1446" t="s">
        <v>272</v>
      </c>
      <c r="C62" s="1447"/>
      <c r="D62" s="327" t="str">
        <f>IF(ISERROR(E62/Income!$N$59),"-",E62/Income!$N$59)</f>
        <v>-</v>
      </c>
      <c r="E62" s="596">
        <f t="shared" ref="E62:E71" si="20">D22</f>
        <v>0</v>
      </c>
      <c r="F62" s="436">
        <f t="shared" ref="F62:AH62" si="21">(+E62*$C$4)+E62</f>
        <v>0</v>
      </c>
      <c r="G62" s="436">
        <f t="shared" si="21"/>
        <v>0</v>
      </c>
      <c r="H62" s="436">
        <f t="shared" si="21"/>
        <v>0</v>
      </c>
      <c r="I62" s="436">
        <f t="shared" si="21"/>
        <v>0</v>
      </c>
      <c r="J62" s="436">
        <f t="shared" si="21"/>
        <v>0</v>
      </c>
      <c r="K62" s="436">
        <f t="shared" si="21"/>
        <v>0</v>
      </c>
      <c r="L62" s="436">
        <f t="shared" si="21"/>
        <v>0</v>
      </c>
      <c r="M62" s="436">
        <f t="shared" si="21"/>
        <v>0</v>
      </c>
      <c r="N62" s="436">
        <f t="shared" si="21"/>
        <v>0</v>
      </c>
      <c r="O62" s="436">
        <f t="shared" si="21"/>
        <v>0</v>
      </c>
      <c r="P62" s="436">
        <f t="shared" si="21"/>
        <v>0</v>
      </c>
      <c r="Q62" s="436">
        <f t="shared" si="21"/>
        <v>0</v>
      </c>
      <c r="R62" s="436">
        <f t="shared" si="21"/>
        <v>0</v>
      </c>
      <c r="S62" s="436">
        <f t="shared" si="21"/>
        <v>0</v>
      </c>
      <c r="T62" s="436">
        <f t="shared" si="21"/>
        <v>0</v>
      </c>
      <c r="U62" s="436">
        <f t="shared" si="21"/>
        <v>0</v>
      </c>
      <c r="V62" s="436">
        <f t="shared" si="21"/>
        <v>0</v>
      </c>
      <c r="W62" s="436">
        <f t="shared" si="21"/>
        <v>0</v>
      </c>
      <c r="X62" s="436">
        <f t="shared" si="21"/>
        <v>0</v>
      </c>
      <c r="Y62" s="436">
        <f t="shared" si="21"/>
        <v>0</v>
      </c>
      <c r="Z62" s="436">
        <f t="shared" si="21"/>
        <v>0</v>
      </c>
      <c r="AA62" s="436">
        <f t="shared" si="21"/>
        <v>0</v>
      </c>
      <c r="AB62" s="436">
        <f t="shared" si="21"/>
        <v>0</v>
      </c>
      <c r="AC62" s="436">
        <f t="shared" si="21"/>
        <v>0</v>
      </c>
      <c r="AD62" s="436">
        <f t="shared" si="21"/>
        <v>0</v>
      </c>
      <c r="AE62" s="436">
        <f t="shared" si="21"/>
        <v>0</v>
      </c>
      <c r="AF62" s="436">
        <f t="shared" si="21"/>
        <v>0</v>
      </c>
      <c r="AG62" s="436">
        <f t="shared" si="21"/>
        <v>0</v>
      </c>
      <c r="AH62" s="436">
        <f t="shared" si="21"/>
        <v>0</v>
      </c>
    </row>
    <row r="63" spans="1:40" x14ac:dyDescent="0.2">
      <c r="A63" s="102"/>
      <c r="B63" s="1446" t="s">
        <v>273</v>
      </c>
      <c r="C63" s="1447"/>
      <c r="D63" s="327" t="str">
        <f>IF(ISERROR(E63/Income!$N$59),"-",E63/Income!$N$59)</f>
        <v>-</v>
      </c>
      <c r="E63" s="596">
        <f t="shared" si="20"/>
        <v>0</v>
      </c>
      <c r="F63" s="436">
        <f t="shared" ref="F63:AH63" si="22">(+E63*$C$4)+E63</f>
        <v>0</v>
      </c>
      <c r="G63" s="436">
        <f t="shared" si="22"/>
        <v>0</v>
      </c>
      <c r="H63" s="436">
        <f t="shared" si="22"/>
        <v>0</v>
      </c>
      <c r="I63" s="436">
        <f t="shared" si="22"/>
        <v>0</v>
      </c>
      <c r="J63" s="436">
        <f t="shared" si="22"/>
        <v>0</v>
      </c>
      <c r="K63" s="436">
        <f t="shared" si="22"/>
        <v>0</v>
      </c>
      <c r="L63" s="436">
        <f t="shared" si="22"/>
        <v>0</v>
      </c>
      <c r="M63" s="436">
        <f t="shared" si="22"/>
        <v>0</v>
      </c>
      <c r="N63" s="436">
        <f t="shared" si="22"/>
        <v>0</v>
      </c>
      <c r="O63" s="436">
        <f t="shared" si="22"/>
        <v>0</v>
      </c>
      <c r="P63" s="436">
        <f t="shared" si="22"/>
        <v>0</v>
      </c>
      <c r="Q63" s="436">
        <f t="shared" si="22"/>
        <v>0</v>
      </c>
      <c r="R63" s="436">
        <f t="shared" si="22"/>
        <v>0</v>
      </c>
      <c r="S63" s="436">
        <f t="shared" si="22"/>
        <v>0</v>
      </c>
      <c r="T63" s="436">
        <f t="shared" si="22"/>
        <v>0</v>
      </c>
      <c r="U63" s="436">
        <f t="shared" si="22"/>
        <v>0</v>
      </c>
      <c r="V63" s="436">
        <f t="shared" si="22"/>
        <v>0</v>
      </c>
      <c r="W63" s="436">
        <f t="shared" si="22"/>
        <v>0</v>
      </c>
      <c r="X63" s="436">
        <f t="shared" si="22"/>
        <v>0</v>
      </c>
      <c r="Y63" s="436">
        <f t="shared" si="22"/>
        <v>0</v>
      </c>
      <c r="Z63" s="436">
        <f t="shared" si="22"/>
        <v>0</v>
      </c>
      <c r="AA63" s="436">
        <f t="shared" si="22"/>
        <v>0</v>
      </c>
      <c r="AB63" s="436">
        <f t="shared" si="22"/>
        <v>0</v>
      </c>
      <c r="AC63" s="436">
        <f t="shared" si="22"/>
        <v>0</v>
      </c>
      <c r="AD63" s="436">
        <f t="shared" si="22"/>
        <v>0</v>
      </c>
      <c r="AE63" s="436">
        <f t="shared" si="22"/>
        <v>0</v>
      </c>
      <c r="AF63" s="436">
        <f t="shared" si="22"/>
        <v>0</v>
      </c>
      <c r="AG63" s="436">
        <f t="shared" si="22"/>
        <v>0</v>
      </c>
      <c r="AH63" s="436">
        <f t="shared" si="22"/>
        <v>0</v>
      </c>
    </row>
    <row r="64" spans="1:40" x14ac:dyDescent="0.2">
      <c r="A64" s="102"/>
      <c r="B64" s="1446" t="s">
        <v>274</v>
      </c>
      <c r="C64" s="1447"/>
      <c r="D64" s="327" t="str">
        <f>IF(ISERROR(E64/Income!$N$59),"-",E64/Income!$N$59)</f>
        <v>-</v>
      </c>
      <c r="E64" s="596">
        <f t="shared" si="20"/>
        <v>0</v>
      </c>
      <c r="F64" s="436">
        <f t="shared" ref="F64:AH64" si="23">(+E64*$C$4)+E64</f>
        <v>0</v>
      </c>
      <c r="G64" s="436">
        <f t="shared" si="23"/>
        <v>0</v>
      </c>
      <c r="H64" s="436">
        <f t="shared" si="23"/>
        <v>0</v>
      </c>
      <c r="I64" s="436">
        <f t="shared" si="23"/>
        <v>0</v>
      </c>
      <c r="J64" s="436">
        <f t="shared" si="23"/>
        <v>0</v>
      </c>
      <c r="K64" s="436">
        <f t="shared" si="23"/>
        <v>0</v>
      </c>
      <c r="L64" s="436">
        <f t="shared" si="23"/>
        <v>0</v>
      </c>
      <c r="M64" s="436">
        <f t="shared" si="23"/>
        <v>0</v>
      </c>
      <c r="N64" s="436">
        <f t="shared" si="23"/>
        <v>0</v>
      </c>
      <c r="O64" s="436">
        <f t="shared" si="23"/>
        <v>0</v>
      </c>
      <c r="P64" s="436">
        <f t="shared" si="23"/>
        <v>0</v>
      </c>
      <c r="Q64" s="436">
        <f t="shared" si="23"/>
        <v>0</v>
      </c>
      <c r="R64" s="436">
        <f t="shared" si="23"/>
        <v>0</v>
      </c>
      <c r="S64" s="436">
        <f t="shared" si="23"/>
        <v>0</v>
      </c>
      <c r="T64" s="436">
        <f t="shared" si="23"/>
        <v>0</v>
      </c>
      <c r="U64" s="436">
        <f t="shared" si="23"/>
        <v>0</v>
      </c>
      <c r="V64" s="436">
        <f t="shared" si="23"/>
        <v>0</v>
      </c>
      <c r="W64" s="436">
        <f t="shared" si="23"/>
        <v>0</v>
      </c>
      <c r="X64" s="436">
        <f t="shared" si="23"/>
        <v>0</v>
      </c>
      <c r="Y64" s="436">
        <f t="shared" si="23"/>
        <v>0</v>
      </c>
      <c r="Z64" s="436">
        <f t="shared" si="23"/>
        <v>0</v>
      </c>
      <c r="AA64" s="436">
        <f t="shared" si="23"/>
        <v>0</v>
      </c>
      <c r="AB64" s="436">
        <f t="shared" si="23"/>
        <v>0</v>
      </c>
      <c r="AC64" s="436">
        <f t="shared" si="23"/>
        <v>0</v>
      </c>
      <c r="AD64" s="436">
        <f t="shared" si="23"/>
        <v>0</v>
      </c>
      <c r="AE64" s="436">
        <f t="shared" si="23"/>
        <v>0</v>
      </c>
      <c r="AF64" s="436">
        <f t="shared" si="23"/>
        <v>0</v>
      </c>
      <c r="AG64" s="436">
        <f t="shared" si="23"/>
        <v>0</v>
      </c>
      <c r="AH64" s="436">
        <f t="shared" si="23"/>
        <v>0</v>
      </c>
    </row>
    <row r="65" spans="1:34" x14ac:dyDescent="0.2">
      <c r="A65" s="102"/>
      <c r="B65" s="1446" t="s">
        <v>275</v>
      </c>
      <c r="C65" s="1447"/>
      <c r="D65" s="327" t="str">
        <f>IF(ISERROR(E65/Income!$N$59),"-",E65/Income!$N$59)</f>
        <v>-</v>
      </c>
      <c r="E65" s="596">
        <f t="shared" si="20"/>
        <v>0</v>
      </c>
      <c r="F65" s="436">
        <f t="shared" ref="F65:AH65" si="24">(+E65*$C$4)+E65</f>
        <v>0</v>
      </c>
      <c r="G65" s="436">
        <f t="shared" si="24"/>
        <v>0</v>
      </c>
      <c r="H65" s="436">
        <f t="shared" si="24"/>
        <v>0</v>
      </c>
      <c r="I65" s="436">
        <f t="shared" si="24"/>
        <v>0</v>
      </c>
      <c r="J65" s="436">
        <f t="shared" si="24"/>
        <v>0</v>
      </c>
      <c r="K65" s="436">
        <f t="shared" si="24"/>
        <v>0</v>
      </c>
      <c r="L65" s="436">
        <f t="shared" si="24"/>
        <v>0</v>
      </c>
      <c r="M65" s="436">
        <f t="shared" si="24"/>
        <v>0</v>
      </c>
      <c r="N65" s="436">
        <f t="shared" si="24"/>
        <v>0</v>
      </c>
      <c r="O65" s="436">
        <f t="shared" si="24"/>
        <v>0</v>
      </c>
      <c r="P65" s="436">
        <f t="shared" si="24"/>
        <v>0</v>
      </c>
      <c r="Q65" s="436">
        <f t="shared" si="24"/>
        <v>0</v>
      </c>
      <c r="R65" s="436">
        <f t="shared" si="24"/>
        <v>0</v>
      </c>
      <c r="S65" s="436">
        <f t="shared" si="24"/>
        <v>0</v>
      </c>
      <c r="T65" s="436">
        <f t="shared" si="24"/>
        <v>0</v>
      </c>
      <c r="U65" s="436">
        <f t="shared" si="24"/>
        <v>0</v>
      </c>
      <c r="V65" s="436">
        <f t="shared" si="24"/>
        <v>0</v>
      </c>
      <c r="W65" s="436">
        <f t="shared" si="24"/>
        <v>0</v>
      </c>
      <c r="X65" s="436">
        <f t="shared" si="24"/>
        <v>0</v>
      </c>
      <c r="Y65" s="436">
        <f t="shared" si="24"/>
        <v>0</v>
      </c>
      <c r="Z65" s="436">
        <f t="shared" si="24"/>
        <v>0</v>
      </c>
      <c r="AA65" s="436">
        <f t="shared" si="24"/>
        <v>0</v>
      </c>
      <c r="AB65" s="436">
        <f t="shared" si="24"/>
        <v>0</v>
      </c>
      <c r="AC65" s="436">
        <f t="shared" si="24"/>
        <v>0</v>
      </c>
      <c r="AD65" s="436">
        <f t="shared" si="24"/>
        <v>0</v>
      </c>
      <c r="AE65" s="436">
        <f t="shared" si="24"/>
        <v>0</v>
      </c>
      <c r="AF65" s="436">
        <f t="shared" si="24"/>
        <v>0</v>
      </c>
      <c r="AG65" s="436">
        <f t="shared" si="24"/>
        <v>0</v>
      </c>
      <c r="AH65" s="436">
        <f t="shared" si="24"/>
        <v>0</v>
      </c>
    </row>
    <row r="66" spans="1:34" x14ac:dyDescent="0.2">
      <c r="A66" s="102"/>
      <c r="B66" s="1466" t="s">
        <v>1387</v>
      </c>
      <c r="C66" s="1467"/>
      <c r="D66" s="327" t="str">
        <f>IF(ISERROR(E66/Income!$N$59),"-",E66/Income!$N$59)</f>
        <v>-</v>
      </c>
      <c r="E66" s="596">
        <f t="shared" si="20"/>
        <v>0</v>
      </c>
      <c r="F66" s="596">
        <f>E66</f>
        <v>0</v>
      </c>
      <c r="G66" s="596">
        <f t="shared" ref="G66:AH66" si="25">F66</f>
        <v>0</v>
      </c>
      <c r="H66" s="596">
        <f t="shared" si="25"/>
        <v>0</v>
      </c>
      <c r="I66" s="596">
        <f t="shared" si="25"/>
        <v>0</v>
      </c>
      <c r="J66" s="596">
        <f t="shared" si="25"/>
        <v>0</v>
      </c>
      <c r="K66" s="596">
        <f t="shared" si="25"/>
        <v>0</v>
      </c>
      <c r="L66" s="596">
        <f t="shared" si="25"/>
        <v>0</v>
      </c>
      <c r="M66" s="596">
        <f t="shared" si="25"/>
        <v>0</v>
      </c>
      <c r="N66" s="596">
        <f t="shared" si="25"/>
        <v>0</v>
      </c>
      <c r="O66" s="596">
        <f t="shared" si="25"/>
        <v>0</v>
      </c>
      <c r="P66" s="596">
        <f t="shared" si="25"/>
        <v>0</v>
      </c>
      <c r="Q66" s="596">
        <f t="shared" si="25"/>
        <v>0</v>
      </c>
      <c r="R66" s="596">
        <f t="shared" si="25"/>
        <v>0</v>
      </c>
      <c r="S66" s="596">
        <f t="shared" si="25"/>
        <v>0</v>
      </c>
      <c r="T66" s="596">
        <f t="shared" si="25"/>
        <v>0</v>
      </c>
      <c r="U66" s="596">
        <f t="shared" si="25"/>
        <v>0</v>
      </c>
      <c r="V66" s="596">
        <f t="shared" si="25"/>
        <v>0</v>
      </c>
      <c r="W66" s="596">
        <f t="shared" si="25"/>
        <v>0</v>
      </c>
      <c r="X66" s="596">
        <f t="shared" si="25"/>
        <v>0</v>
      </c>
      <c r="Y66" s="596">
        <f t="shared" si="25"/>
        <v>0</v>
      </c>
      <c r="Z66" s="596">
        <f t="shared" si="25"/>
        <v>0</v>
      </c>
      <c r="AA66" s="596">
        <f t="shared" si="25"/>
        <v>0</v>
      </c>
      <c r="AB66" s="596">
        <f t="shared" si="25"/>
        <v>0</v>
      </c>
      <c r="AC66" s="596">
        <f t="shared" si="25"/>
        <v>0</v>
      </c>
      <c r="AD66" s="596">
        <f t="shared" si="25"/>
        <v>0</v>
      </c>
      <c r="AE66" s="596">
        <f t="shared" si="25"/>
        <v>0</v>
      </c>
      <c r="AF66" s="596">
        <f t="shared" si="25"/>
        <v>0</v>
      </c>
      <c r="AG66" s="596">
        <f t="shared" si="25"/>
        <v>0</v>
      </c>
      <c r="AH66" s="596">
        <f t="shared" si="25"/>
        <v>0</v>
      </c>
    </row>
    <row r="67" spans="1:34" s="831" customFormat="1" x14ac:dyDescent="0.2">
      <c r="A67" s="102"/>
      <c r="B67" s="1466" t="s">
        <v>1388</v>
      </c>
      <c r="C67" s="1467"/>
      <c r="D67" s="327" t="str">
        <f>IF(ISERROR(E67/Income!$N$59),"-",E67/Income!$N$59)</f>
        <v>-</v>
      </c>
      <c r="E67" s="596">
        <f t="shared" si="20"/>
        <v>0</v>
      </c>
      <c r="F67" s="596">
        <f>E67</f>
        <v>0</v>
      </c>
      <c r="G67" s="596">
        <f t="shared" ref="G67" si="26">F67</f>
        <v>0</v>
      </c>
      <c r="H67" s="596">
        <f t="shared" ref="H67" si="27">G67</f>
        <v>0</v>
      </c>
      <c r="I67" s="596">
        <f t="shared" ref="I67" si="28">H67</f>
        <v>0</v>
      </c>
      <c r="J67" s="596">
        <f t="shared" ref="J67" si="29">I67</f>
        <v>0</v>
      </c>
      <c r="K67" s="596">
        <f t="shared" ref="K67" si="30">J67</f>
        <v>0</v>
      </c>
      <c r="L67" s="596">
        <f t="shared" ref="L67" si="31">K67</f>
        <v>0</v>
      </c>
      <c r="M67" s="596">
        <f t="shared" ref="M67" si="32">L67</f>
        <v>0</v>
      </c>
      <c r="N67" s="596">
        <f t="shared" ref="N67" si="33">M67</f>
        <v>0</v>
      </c>
      <c r="O67" s="596">
        <f t="shared" ref="O67" si="34">N67</f>
        <v>0</v>
      </c>
      <c r="P67" s="596">
        <f t="shared" ref="P67" si="35">O67</f>
        <v>0</v>
      </c>
      <c r="Q67" s="596">
        <f t="shared" ref="Q67" si="36">P67</f>
        <v>0</v>
      </c>
      <c r="R67" s="596">
        <f t="shared" ref="R67" si="37">Q67</f>
        <v>0</v>
      </c>
      <c r="S67" s="596">
        <f t="shared" ref="S67" si="38">R67</f>
        <v>0</v>
      </c>
      <c r="T67" s="596">
        <f t="shared" ref="T67" si="39">S67</f>
        <v>0</v>
      </c>
      <c r="U67" s="596">
        <f t="shared" ref="U67" si="40">T67</f>
        <v>0</v>
      </c>
      <c r="V67" s="596">
        <f t="shared" ref="V67" si="41">U67</f>
        <v>0</v>
      </c>
      <c r="W67" s="596">
        <f t="shared" ref="W67" si="42">V67</f>
        <v>0</v>
      </c>
      <c r="X67" s="596">
        <f t="shared" ref="X67" si="43">W67</f>
        <v>0</v>
      </c>
      <c r="Y67" s="596">
        <f t="shared" ref="Y67" si="44">X67</f>
        <v>0</v>
      </c>
      <c r="Z67" s="596">
        <f t="shared" ref="Z67" si="45">Y67</f>
        <v>0</v>
      </c>
      <c r="AA67" s="596">
        <f t="shared" ref="AA67" si="46">Z67</f>
        <v>0</v>
      </c>
      <c r="AB67" s="596">
        <f t="shared" ref="AB67" si="47">AA67</f>
        <v>0</v>
      </c>
      <c r="AC67" s="596">
        <f t="shared" ref="AC67" si="48">AB67</f>
        <v>0</v>
      </c>
      <c r="AD67" s="596">
        <f t="shared" ref="AD67" si="49">AC67</f>
        <v>0</v>
      </c>
      <c r="AE67" s="596">
        <f t="shared" ref="AE67" si="50">AD67</f>
        <v>0</v>
      </c>
      <c r="AF67" s="596">
        <f t="shared" ref="AF67" si="51">AE67</f>
        <v>0</v>
      </c>
      <c r="AG67" s="596">
        <f t="shared" ref="AG67" si="52">AF67</f>
        <v>0</v>
      </c>
      <c r="AH67" s="596">
        <f t="shared" ref="AH67" si="53">AG67</f>
        <v>0</v>
      </c>
    </row>
    <row r="68" spans="1:34" x14ac:dyDescent="0.2">
      <c r="A68" s="102"/>
      <c r="B68" s="1466" t="s">
        <v>988</v>
      </c>
      <c r="C68" s="1467"/>
      <c r="D68" s="327" t="str">
        <f>IF(ISERROR(E68/Income!$N$59),"-",E68/Income!$N$59)</f>
        <v>-</v>
      </c>
      <c r="E68" s="596">
        <f t="shared" si="20"/>
        <v>0</v>
      </c>
      <c r="F68" s="596">
        <f>E68</f>
        <v>0</v>
      </c>
      <c r="G68" s="596">
        <f t="shared" ref="G68:AH68" si="54">F68</f>
        <v>0</v>
      </c>
      <c r="H68" s="596">
        <f t="shared" si="54"/>
        <v>0</v>
      </c>
      <c r="I68" s="596">
        <f t="shared" si="54"/>
        <v>0</v>
      </c>
      <c r="J68" s="596">
        <f t="shared" si="54"/>
        <v>0</v>
      </c>
      <c r="K68" s="596">
        <f t="shared" si="54"/>
        <v>0</v>
      </c>
      <c r="L68" s="596">
        <f t="shared" si="54"/>
        <v>0</v>
      </c>
      <c r="M68" s="596">
        <f t="shared" si="54"/>
        <v>0</v>
      </c>
      <c r="N68" s="596">
        <f t="shared" si="54"/>
        <v>0</v>
      </c>
      <c r="O68" s="596">
        <f t="shared" si="54"/>
        <v>0</v>
      </c>
      <c r="P68" s="596">
        <f t="shared" si="54"/>
        <v>0</v>
      </c>
      <c r="Q68" s="596">
        <f t="shared" si="54"/>
        <v>0</v>
      </c>
      <c r="R68" s="596">
        <f t="shared" si="54"/>
        <v>0</v>
      </c>
      <c r="S68" s="596">
        <f t="shared" si="54"/>
        <v>0</v>
      </c>
      <c r="T68" s="596">
        <f t="shared" si="54"/>
        <v>0</v>
      </c>
      <c r="U68" s="596">
        <f t="shared" si="54"/>
        <v>0</v>
      </c>
      <c r="V68" s="596">
        <f t="shared" si="54"/>
        <v>0</v>
      </c>
      <c r="W68" s="596">
        <f t="shared" si="54"/>
        <v>0</v>
      </c>
      <c r="X68" s="596">
        <f t="shared" si="54"/>
        <v>0</v>
      </c>
      <c r="Y68" s="596">
        <f t="shared" si="54"/>
        <v>0</v>
      </c>
      <c r="Z68" s="596">
        <f t="shared" si="54"/>
        <v>0</v>
      </c>
      <c r="AA68" s="596">
        <f t="shared" si="54"/>
        <v>0</v>
      </c>
      <c r="AB68" s="596">
        <f t="shared" si="54"/>
        <v>0</v>
      </c>
      <c r="AC68" s="596">
        <f t="shared" si="54"/>
        <v>0</v>
      </c>
      <c r="AD68" s="596">
        <f t="shared" si="54"/>
        <v>0</v>
      </c>
      <c r="AE68" s="596">
        <f t="shared" si="54"/>
        <v>0</v>
      </c>
      <c r="AF68" s="596">
        <f t="shared" si="54"/>
        <v>0</v>
      </c>
      <c r="AG68" s="596">
        <f t="shared" si="54"/>
        <v>0</v>
      </c>
      <c r="AH68" s="596">
        <f t="shared" si="54"/>
        <v>0</v>
      </c>
    </row>
    <row r="69" spans="1:34" x14ac:dyDescent="0.2">
      <c r="A69" s="1442" t="s">
        <v>276</v>
      </c>
      <c r="B69" s="1443"/>
      <c r="C69" s="1444"/>
      <c r="D69" s="327" t="str">
        <f>IF(ISERROR(E69/Income!$N$59),"-",E69/Income!$N$59)</f>
        <v>-</v>
      </c>
      <c r="E69" s="596">
        <f t="shared" si="20"/>
        <v>0</v>
      </c>
      <c r="F69" s="436">
        <f t="shared" ref="F69:AH69" si="55">(+E69*$C$4)+E69</f>
        <v>0</v>
      </c>
      <c r="G69" s="436">
        <f t="shared" si="55"/>
        <v>0</v>
      </c>
      <c r="H69" s="436">
        <f t="shared" si="55"/>
        <v>0</v>
      </c>
      <c r="I69" s="436">
        <f t="shared" si="55"/>
        <v>0</v>
      </c>
      <c r="J69" s="436">
        <f t="shared" si="55"/>
        <v>0</v>
      </c>
      <c r="K69" s="436">
        <f t="shared" si="55"/>
        <v>0</v>
      </c>
      <c r="L69" s="436">
        <f t="shared" si="55"/>
        <v>0</v>
      </c>
      <c r="M69" s="436">
        <f t="shared" si="55"/>
        <v>0</v>
      </c>
      <c r="N69" s="436">
        <f t="shared" si="55"/>
        <v>0</v>
      </c>
      <c r="O69" s="436">
        <f t="shared" si="55"/>
        <v>0</v>
      </c>
      <c r="P69" s="436">
        <f t="shared" si="55"/>
        <v>0</v>
      </c>
      <c r="Q69" s="436">
        <f t="shared" si="55"/>
        <v>0</v>
      </c>
      <c r="R69" s="436">
        <f t="shared" si="55"/>
        <v>0</v>
      </c>
      <c r="S69" s="436">
        <f t="shared" si="55"/>
        <v>0</v>
      </c>
      <c r="T69" s="436">
        <f t="shared" si="55"/>
        <v>0</v>
      </c>
      <c r="U69" s="436">
        <f t="shared" si="55"/>
        <v>0</v>
      </c>
      <c r="V69" s="436">
        <f t="shared" si="55"/>
        <v>0</v>
      </c>
      <c r="W69" s="436">
        <f t="shared" si="55"/>
        <v>0</v>
      </c>
      <c r="X69" s="436">
        <f t="shared" si="55"/>
        <v>0</v>
      </c>
      <c r="Y69" s="436">
        <f t="shared" si="55"/>
        <v>0</v>
      </c>
      <c r="Z69" s="436">
        <f t="shared" si="55"/>
        <v>0</v>
      </c>
      <c r="AA69" s="436">
        <f t="shared" si="55"/>
        <v>0</v>
      </c>
      <c r="AB69" s="436">
        <f t="shared" si="55"/>
        <v>0</v>
      </c>
      <c r="AC69" s="436">
        <f t="shared" si="55"/>
        <v>0</v>
      </c>
      <c r="AD69" s="436">
        <f t="shared" si="55"/>
        <v>0</v>
      </c>
      <c r="AE69" s="436">
        <f t="shared" si="55"/>
        <v>0</v>
      </c>
      <c r="AF69" s="436">
        <f t="shared" si="55"/>
        <v>0</v>
      </c>
      <c r="AG69" s="436">
        <f t="shared" si="55"/>
        <v>0</v>
      </c>
      <c r="AH69" s="436">
        <f t="shared" si="55"/>
        <v>0</v>
      </c>
    </row>
    <row r="70" spans="1:34" x14ac:dyDescent="0.2">
      <c r="A70" s="1442" t="s">
        <v>277</v>
      </c>
      <c r="B70" s="1443"/>
      <c r="C70" s="1444"/>
      <c r="D70" s="327" t="str">
        <f>IF(ISERROR(E70/Income!$N$59),"-",E70/Income!$N$59)</f>
        <v>-</v>
      </c>
      <c r="E70" s="596">
        <f t="shared" si="20"/>
        <v>0</v>
      </c>
      <c r="F70" s="436">
        <f t="shared" ref="F70:AH70" si="56">(+E70*$C$4)+E70</f>
        <v>0</v>
      </c>
      <c r="G70" s="436">
        <f t="shared" si="56"/>
        <v>0</v>
      </c>
      <c r="H70" s="436">
        <f t="shared" si="56"/>
        <v>0</v>
      </c>
      <c r="I70" s="436">
        <f t="shared" si="56"/>
        <v>0</v>
      </c>
      <c r="J70" s="436">
        <f t="shared" si="56"/>
        <v>0</v>
      </c>
      <c r="K70" s="436">
        <f t="shared" si="56"/>
        <v>0</v>
      </c>
      <c r="L70" s="436">
        <f t="shared" si="56"/>
        <v>0</v>
      </c>
      <c r="M70" s="436">
        <f t="shared" si="56"/>
        <v>0</v>
      </c>
      <c r="N70" s="436">
        <f t="shared" si="56"/>
        <v>0</v>
      </c>
      <c r="O70" s="436">
        <f t="shared" si="56"/>
        <v>0</v>
      </c>
      <c r="P70" s="436">
        <f t="shared" si="56"/>
        <v>0</v>
      </c>
      <c r="Q70" s="436">
        <f t="shared" si="56"/>
        <v>0</v>
      </c>
      <c r="R70" s="436">
        <f t="shared" si="56"/>
        <v>0</v>
      </c>
      <c r="S70" s="436">
        <f t="shared" si="56"/>
        <v>0</v>
      </c>
      <c r="T70" s="436">
        <f t="shared" si="56"/>
        <v>0</v>
      </c>
      <c r="U70" s="436">
        <f t="shared" si="56"/>
        <v>0</v>
      </c>
      <c r="V70" s="436">
        <f t="shared" si="56"/>
        <v>0</v>
      </c>
      <c r="W70" s="436">
        <f t="shared" si="56"/>
        <v>0</v>
      </c>
      <c r="X70" s="436">
        <f t="shared" si="56"/>
        <v>0</v>
      </c>
      <c r="Y70" s="436">
        <f t="shared" si="56"/>
        <v>0</v>
      </c>
      <c r="Z70" s="436">
        <f t="shared" si="56"/>
        <v>0</v>
      </c>
      <c r="AA70" s="436">
        <f t="shared" si="56"/>
        <v>0</v>
      </c>
      <c r="AB70" s="436">
        <f t="shared" si="56"/>
        <v>0</v>
      </c>
      <c r="AC70" s="436">
        <f t="shared" si="56"/>
        <v>0</v>
      </c>
      <c r="AD70" s="436">
        <f t="shared" si="56"/>
        <v>0</v>
      </c>
      <c r="AE70" s="436">
        <f t="shared" si="56"/>
        <v>0</v>
      </c>
      <c r="AF70" s="436">
        <f t="shared" si="56"/>
        <v>0</v>
      </c>
      <c r="AG70" s="436">
        <f t="shared" si="56"/>
        <v>0</v>
      </c>
      <c r="AH70" s="436">
        <f t="shared" si="56"/>
        <v>0</v>
      </c>
    </row>
    <row r="71" spans="1:34" x14ac:dyDescent="0.2">
      <c r="A71" s="1442" t="s">
        <v>278</v>
      </c>
      <c r="B71" s="1443"/>
      <c r="C71" s="1444"/>
      <c r="D71" s="327" t="str">
        <f>IF(ISERROR(E71/Income!$N$59),"-",E71/Income!$N$59)</f>
        <v>-</v>
      </c>
      <c r="E71" s="596">
        <f t="shared" si="20"/>
        <v>0</v>
      </c>
      <c r="F71" s="436">
        <f t="shared" ref="F71:AH73" si="57">(+E71*$C$4)+E71</f>
        <v>0</v>
      </c>
      <c r="G71" s="436">
        <f t="shared" si="57"/>
        <v>0</v>
      </c>
      <c r="H71" s="436">
        <f t="shared" si="57"/>
        <v>0</v>
      </c>
      <c r="I71" s="436">
        <f t="shared" si="57"/>
        <v>0</v>
      </c>
      <c r="J71" s="436">
        <f t="shared" si="57"/>
        <v>0</v>
      </c>
      <c r="K71" s="436">
        <f t="shared" si="57"/>
        <v>0</v>
      </c>
      <c r="L71" s="436">
        <f t="shared" si="57"/>
        <v>0</v>
      </c>
      <c r="M71" s="436">
        <f t="shared" si="57"/>
        <v>0</v>
      </c>
      <c r="N71" s="436">
        <f t="shared" si="57"/>
        <v>0</v>
      </c>
      <c r="O71" s="436">
        <f t="shared" si="57"/>
        <v>0</v>
      </c>
      <c r="P71" s="436">
        <f t="shared" si="57"/>
        <v>0</v>
      </c>
      <c r="Q71" s="436">
        <f t="shared" si="57"/>
        <v>0</v>
      </c>
      <c r="R71" s="436">
        <f t="shared" si="57"/>
        <v>0</v>
      </c>
      <c r="S71" s="436">
        <f t="shared" si="57"/>
        <v>0</v>
      </c>
      <c r="T71" s="436">
        <f t="shared" si="57"/>
        <v>0</v>
      </c>
      <c r="U71" s="436">
        <f t="shared" si="57"/>
        <v>0</v>
      </c>
      <c r="V71" s="436">
        <f t="shared" si="57"/>
        <v>0</v>
      </c>
      <c r="W71" s="436">
        <f t="shared" si="57"/>
        <v>0</v>
      </c>
      <c r="X71" s="436">
        <f t="shared" si="57"/>
        <v>0</v>
      </c>
      <c r="Y71" s="436">
        <f t="shared" si="57"/>
        <v>0</v>
      </c>
      <c r="Z71" s="436">
        <f t="shared" si="57"/>
        <v>0</v>
      </c>
      <c r="AA71" s="436">
        <f t="shared" si="57"/>
        <v>0</v>
      </c>
      <c r="AB71" s="436">
        <f t="shared" si="57"/>
        <v>0</v>
      </c>
      <c r="AC71" s="436">
        <f t="shared" si="57"/>
        <v>0</v>
      </c>
      <c r="AD71" s="436">
        <f t="shared" si="57"/>
        <v>0</v>
      </c>
      <c r="AE71" s="436">
        <f t="shared" si="57"/>
        <v>0</v>
      </c>
      <c r="AF71" s="436">
        <f t="shared" si="57"/>
        <v>0</v>
      </c>
      <c r="AG71" s="436">
        <f t="shared" si="57"/>
        <v>0</v>
      </c>
      <c r="AH71" s="436">
        <f t="shared" si="57"/>
        <v>0</v>
      </c>
    </row>
    <row r="72" spans="1:34" x14ac:dyDescent="0.2">
      <c r="A72" s="1449" t="s">
        <v>1043</v>
      </c>
      <c r="B72" s="1450"/>
      <c r="C72" s="1451"/>
      <c r="D72" s="636" t="str">
        <f>IF(ISERROR(E72/Income!$N$59),"-",E72/Income!$N$59)</f>
        <v>-</v>
      </c>
      <c r="E72" s="596">
        <f>IF(ISERROR(0.05*'OAHTC Calculation'!I26),,0.05*'OAHTC Calculation'!I26)</f>
        <v>0</v>
      </c>
      <c r="F72" s="596">
        <f>IF(ISERROR(0.05*'OAHTC Calculation'!I27),,0.05*'OAHTC Calculation'!I27)</f>
        <v>0</v>
      </c>
      <c r="G72" s="596">
        <f>IF(ISERROR(0.05*'OAHTC Calculation'!I28),,0.05*'OAHTC Calculation'!I28)</f>
        <v>0</v>
      </c>
      <c r="H72" s="596">
        <f>IF(ISERROR(0.05*'OAHTC Calculation'!I29),,0.05*'OAHTC Calculation'!I29)</f>
        <v>0</v>
      </c>
      <c r="I72" s="596">
        <f>IF(ISERROR(0.05*'OAHTC Calculation'!I30),,0.05*'OAHTC Calculation'!I30)</f>
        <v>0</v>
      </c>
      <c r="J72" s="596">
        <f>IF(ISERROR(0.05*'OAHTC Calculation'!I31),,0.05*'OAHTC Calculation'!I31)</f>
        <v>0</v>
      </c>
      <c r="K72" s="596">
        <f>IF(ISERROR(0.05*'OAHTC Calculation'!I32),,0.05*'OAHTC Calculation'!I32)</f>
        <v>0</v>
      </c>
      <c r="L72" s="596">
        <f>IF(ISERROR(0.05*'OAHTC Calculation'!I33),,0.05*'OAHTC Calculation'!I33)</f>
        <v>0</v>
      </c>
      <c r="M72" s="596">
        <f>IF(ISERROR(0.05*'OAHTC Calculation'!I34),,0.05*'OAHTC Calculation'!I34)</f>
        <v>0</v>
      </c>
      <c r="N72" s="596">
        <f>IF(ISERROR(0.05*'OAHTC Calculation'!I35),,0.05*'OAHTC Calculation'!I35)</f>
        <v>0</v>
      </c>
      <c r="O72" s="596">
        <f>IF(ISERROR(0.05*'OAHTC Calculation'!I36),,0.05*'OAHTC Calculation'!I36)</f>
        <v>0</v>
      </c>
      <c r="P72" s="596">
        <f>IF(ISERROR(0.05*'OAHTC Calculation'!I37),,0.05*'OAHTC Calculation'!I37)</f>
        <v>0</v>
      </c>
      <c r="Q72" s="596">
        <f>IF(ISERROR(0.05*'OAHTC Calculation'!I38),,0.05*'OAHTC Calculation'!I38)</f>
        <v>0</v>
      </c>
      <c r="R72" s="596">
        <f>IF(ISERROR(0.05*'OAHTC Calculation'!I39),,0.05*'OAHTC Calculation'!I39)</f>
        <v>0</v>
      </c>
      <c r="S72" s="596">
        <f>IF(ISERROR(0.05*'OAHTC Calculation'!I40),,0.05*'OAHTC Calculation'!I40)</f>
        <v>0</v>
      </c>
      <c r="T72" s="596">
        <f>IF(ISERROR(0.05*'OAHTC Calculation'!I41),,0.05*'OAHTC Calculation'!I41)</f>
        <v>0</v>
      </c>
      <c r="U72" s="596">
        <f>IF(ISERROR(0.05*'OAHTC Calculation'!I42),,0.05*'OAHTC Calculation'!I42)</f>
        <v>0</v>
      </c>
      <c r="V72" s="596">
        <f>IF(ISERROR(0.05*'OAHTC Calculation'!I43),,0.05*'OAHTC Calculation'!I43)</f>
        <v>0</v>
      </c>
      <c r="W72" s="596">
        <f>IF(ISERROR(0.05*'OAHTC Calculation'!I44),,0.05*'OAHTC Calculation'!I44)</f>
        <v>0</v>
      </c>
      <c r="X72" s="596">
        <f>IF(ISERROR(0.05*'OAHTC Calculation'!I45),,0.05*'OAHTC Calculation'!I45)</f>
        <v>0</v>
      </c>
      <c r="Y72" s="596"/>
      <c r="Z72" s="596"/>
      <c r="AA72" s="596"/>
      <c r="AB72" s="596"/>
      <c r="AC72" s="596"/>
      <c r="AD72" s="596"/>
      <c r="AE72" s="596"/>
      <c r="AF72" s="596"/>
      <c r="AG72" s="596"/>
      <c r="AH72" s="683" t="s">
        <v>153</v>
      </c>
    </row>
    <row r="73" spans="1:34" x14ac:dyDescent="0.2">
      <c r="A73" s="1442" t="s">
        <v>990</v>
      </c>
      <c r="B73" s="1443"/>
      <c r="C73" s="1444"/>
      <c r="D73" s="327" t="str">
        <f>IF(ISERROR(E73/Income!$N$59),"-",E73/Income!$N$59)</f>
        <v>-</v>
      </c>
      <c r="E73" s="596">
        <f t="shared" ref="E73:E78" si="58">D33</f>
        <v>0</v>
      </c>
      <c r="F73" s="436">
        <f t="shared" si="57"/>
        <v>0</v>
      </c>
      <c r="G73" s="436">
        <f t="shared" si="57"/>
        <v>0</v>
      </c>
      <c r="H73" s="436">
        <f t="shared" si="57"/>
        <v>0</v>
      </c>
      <c r="I73" s="436">
        <f t="shared" si="57"/>
        <v>0</v>
      </c>
      <c r="J73" s="436">
        <f t="shared" si="57"/>
        <v>0</v>
      </c>
      <c r="K73" s="436">
        <f t="shared" si="57"/>
        <v>0</v>
      </c>
      <c r="L73" s="436">
        <f t="shared" si="57"/>
        <v>0</v>
      </c>
      <c r="M73" s="436">
        <f t="shared" si="57"/>
        <v>0</v>
      </c>
      <c r="N73" s="436">
        <f t="shared" si="57"/>
        <v>0</v>
      </c>
      <c r="O73" s="436">
        <f t="shared" si="57"/>
        <v>0</v>
      </c>
      <c r="P73" s="436">
        <f t="shared" si="57"/>
        <v>0</v>
      </c>
      <c r="Q73" s="436">
        <f t="shared" si="57"/>
        <v>0</v>
      </c>
      <c r="R73" s="436">
        <f t="shared" si="57"/>
        <v>0</v>
      </c>
      <c r="S73" s="436">
        <f t="shared" si="57"/>
        <v>0</v>
      </c>
      <c r="T73" s="436">
        <f t="shared" si="57"/>
        <v>0</v>
      </c>
      <c r="U73" s="436">
        <f t="shared" si="57"/>
        <v>0</v>
      </c>
      <c r="V73" s="436">
        <f t="shared" si="57"/>
        <v>0</v>
      </c>
      <c r="W73" s="436">
        <f t="shared" si="57"/>
        <v>0</v>
      </c>
      <c r="X73" s="436">
        <f t="shared" si="57"/>
        <v>0</v>
      </c>
      <c r="Y73" s="436">
        <f t="shared" si="57"/>
        <v>0</v>
      </c>
      <c r="Z73" s="436">
        <f t="shared" si="57"/>
        <v>0</v>
      </c>
      <c r="AA73" s="436">
        <f t="shared" si="57"/>
        <v>0</v>
      </c>
      <c r="AB73" s="436">
        <f t="shared" si="57"/>
        <v>0</v>
      </c>
      <c r="AC73" s="436">
        <f t="shared" si="57"/>
        <v>0</v>
      </c>
      <c r="AD73" s="436">
        <f t="shared" si="57"/>
        <v>0</v>
      </c>
      <c r="AE73" s="436">
        <f t="shared" si="57"/>
        <v>0</v>
      </c>
      <c r="AF73" s="436">
        <f t="shared" si="57"/>
        <v>0</v>
      </c>
      <c r="AG73" s="436">
        <f t="shared" si="57"/>
        <v>0</v>
      </c>
      <c r="AH73" s="436">
        <f t="shared" si="57"/>
        <v>0</v>
      </c>
    </row>
    <row r="74" spans="1:34" x14ac:dyDescent="0.2">
      <c r="A74" s="1442" t="s">
        <v>991</v>
      </c>
      <c r="B74" s="1443"/>
      <c r="C74" s="1444"/>
      <c r="D74" s="327" t="str">
        <f>IF(ISERROR(E74/Income!$N$59),"-",E74/Income!$N$59)</f>
        <v>-</v>
      </c>
      <c r="E74" s="596">
        <f t="shared" si="58"/>
        <v>0</v>
      </c>
      <c r="F74" s="436">
        <f t="shared" ref="F74:AH74" si="59">(+E74*$C$4)+E74</f>
        <v>0</v>
      </c>
      <c r="G74" s="436">
        <f t="shared" si="59"/>
        <v>0</v>
      </c>
      <c r="H74" s="436">
        <f t="shared" si="59"/>
        <v>0</v>
      </c>
      <c r="I74" s="436">
        <f t="shared" si="59"/>
        <v>0</v>
      </c>
      <c r="J74" s="436">
        <f t="shared" si="59"/>
        <v>0</v>
      </c>
      <c r="K74" s="436">
        <f t="shared" si="59"/>
        <v>0</v>
      </c>
      <c r="L74" s="436">
        <f t="shared" si="59"/>
        <v>0</v>
      </c>
      <c r="M74" s="436">
        <f t="shared" si="59"/>
        <v>0</v>
      </c>
      <c r="N74" s="436">
        <f t="shared" si="59"/>
        <v>0</v>
      </c>
      <c r="O74" s="436">
        <f t="shared" si="59"/>
        <v>0</v>
      </c>
      <c r="P74" s="436">
        <f t="shared" si="59"/>
        <v>0</v>
      </c>
      <c r="Q74" s="436">
        <f t="shared" si="59"/>
        <v>0</v>
      </c>
      <c r="R74" s="436">
        <f t="shared" si="59"/>
        <v>0</v>
      </c>
      <c r="S74" s="436">
        <f t="shared" si="59"/>
        <v>0</v>
      </c>
      <c r="T74" s="436">
        <f t="shared" si="59"/>
        <v>0</v>
      </c>
      <c r="U74" s="436">
        <f t="shared" si="59"/>
        <v>0</v>
      </c>
      <c r="V74" s="436">
        <f t="shared" si="59"/>
        <v>0</v>
      </c>
      <c r="W74" s="436">
        <f t="shared" si="59"/>
        <v>0</v>
      </c>
      <c r="X74" s="436">
        <f t="shared" si="59"/>
        <v>0</v>
      </c>
      <c r="Y74" s="436">
        <f t="shared" si="59"/>
        <v>0</v>
      </c>
      <c r="Z74" s="436">
        <f t="shared" si="59"/>
        <v>0</v>
      </c>
      <c r="AA74" s="436">
        <f t="shared" si="59"/>
        <v>0</v>
      </c>
      <c r="AB74" s="436">
        <f t="shared" si="59"/>
        <v>0</v>
      </c>
      <c r="AC74" s="436">
        <f t="shared" si="59"/>
        <v>0</v>
      </c>
      <c r="AD74" s="436">
        <f t="shared" si="59"/>
        <v>0</v>
      </c>
      <c r="AE74" s="436">
        <f t="shared" si="59"/>
        <v>0</v>
      </c>
      <c r="AF74" s="436">
        <f t="shared" si="59"/>
        <v>0</v>
      </c>
      <c r="AG74" s="436">
        <f t="shared" si="59"/>
        <v>0</v>
      </c>
      <c r="AH74" s="436">
        <f t="shared" si="59"/>
        <v>0</v>
      </c>
    </row>
    <row r="75" spans="1:34" x14ac:dyDescent="0.2">
      <c r="A75" s="1442" t="s">
        <v>280</v>
      </c>
      <c r="B75" s="1443"/>
      <c r="C75" s="1444"/>
      <c r="D75" s="327" t="str">
        <f>IF(ISERROR(E75/Income!$N$59),"-",E75/Income!$N$59)</f>
        <v>-</v>
      </c>
      <c r="E75" s="596">
        <f t="shared" si="58"/>
        <v>0</v>
      </c>
      <c r="F75" s="436">
        <f t="shared" ref="F75:AH76" si="60">(+E75*$C$4)+E75</f>
        <v>0</v>
      </c>
      <c r="G75" s="436">
        <f t="shared" si="60"/>
        <v>0</v>
      </c>
      <c r="H75" s="436">
        <f t="shared" si="60"/>
        <v>0</v>
      </c>
      <c r="I75" s="436">
        <f t="shared" si="60"/>
        <v>0</v>
      </c>
      <c r="J75" s="436">
        <f t="shared" si="60"/>
        <v>0</v>
      </c>
      <c r="K75" s="436">
        <f t="shared" si="60"/>
        <v>0</v>
      </c>
      <c r="L75" s="436">
        <f t="shared" si="60"/>
        <v>0</v>
      </c>
      <c r="M75" s="436">
        <f t="shared" si="60"/>
        <v>0</v>
      </c>
      <c r="N75" s="436">
        <f t="shared" si="60"/>
        <v>0</v>
      </c>
      <c r="O75" s="436">
        <f t="shared" si="60"/>
        <v>0</v>
      </c>
      <c r="P75" s="436">
        <f t="shared" si="60"/>
        <v>0</v>
      </c>
      <c r="Q75" s="436">
        <f t="shared" si="60"/>
        <v>0</v>
      </c>
      <c r="R75" s="436">
        <f t="shared" si="60"/>
        <v>0</v>
      </c>
      <c r="S75" s="436">
        <f t="shared" si="60"/>
        <v>0</v>
      </c>
      <c r="T75" s="436">
        <f t="shared" si="60"/>
        <v>0</v>
      </c>
      <c r="U75" s="436">
        <f t="shared" si="60"/>
        <v>0</v>
      </c>
      <c r="V75" s="436">
        <f t="shared" si="60"/>
        <v>0</v>
      </c>
      <c r="W75" s="436">
        <f t="shared" si="60"/>
        <v>0</v>
      </c>
      <c r="X75" s="436">
        <f t="shared" si="60"/>
        <v>0</v>
      </c>
      <c r="Y75" s="436">
        <f t="shared" si="60"/>
        <v>0</v>
      </c>
      <c r="Z75" s="436">
        <f t="shared" si="60"/>
        <v>0</v>
      </c>
      <c r="AA75" s="436">
        <f t="shared" si="60"/>
        <v>0</v>
      </c>
      <c r="AB75" s="436">
        <f t="shared" si="60"/>
        <v>0</v>
      </c>
      <c r="AC75" s="436">
        <f t="shared" si="60"/>
        <v>0</v>
      </c>
      <c r="AD75" s="436">
        <f t="shared" si="60"/>
        <v>0</v>
      </c>
      <c r="AE75" s="436">
        <f t="shared" si="60"/>
        <v>0</v>
      </c>
      <c r="AF75" s="436">
        <f t="shared" si="60"/>
        <v>0</v>
      </c>
      <c r="AG75" s="436">
        <f t="shared" si="60"/>
        <v>0</v>
      </c>
      <c r="AH75" s="436">
        <f t="shared" si="60"/>
        <v>0</v>
      </c>
    </row>
    <row r="76" spans="1:34" x14ac:dyDescent="0.2">
      <c r="A76" s="1468" t="s">
        <v>989</v>
      </c>
      <c r="B76" s="1469"/>
      <c r="C76" s="1470"/>
      <c r="D76" s="327" t="str">
        <f>IF(ISERROR(E76/Income!$N$59),"-",E76/Income!$N$59)</f>
        <v>-</v>
      </c>
      <c r="E76" s="596">
        <f t="shared" si="58"/>
        <v>0</v>
      </c>
      <c r="F76" s="436">
        <f t="shared" si="60"/>
        <v>0</v>
      </c>
      <c r="G76" s="436">
        <f t="shared" si="60"/>
        <v>0</v>
      </c>
      <c r="H76" s="436">
        <f t="shared" si="60"/>
        <v>0</v>
      </c>
      <c r="I76" s="436">
        <f t="shared" si="60"/>
        <v>0</v>
      </c>
      <c r="J76" s="436">
        <f t="shared" si="60"/>
        <v>0</v>
      </c>
      <c r="K76" s="436">
        <f t="shared" si="60"/>
        <v>0</v>
      </c>
      <c r="L76" s="436">
        <f t="shared" si="60"/>
        <v>0</v>
      </c>
      <c r="M76" s="436">
        <f t="shared" si="60"/>
        <v>0</v>
      </c>
      <c r="N76" s="436">
        <f t="shared" si="60"/>
        <v>0</v>
      </c>
      <c r="O76" s="436">
        <f t="shared" si="60"/>
        <v>0</v>
      </c>
      <c r="P76" s="436">
        <f t="shared" si="60"/>
        <v>0</v>
      </c>
      <c r="Q76" s="436">
        <f t="shared" si="60"/>
        <v>0</v>
      </c>
      <c r="R76" s="436">
        <f t="shared" si="60"/>
        <v>0</v>
      </c>
      <c r="S76" s="436">
        <f t="shared" si="60"/>
        <v>0</v>
      </c>
      <c r="T76" s="436">
        <f t="shared" si="60"/>
        <v>0</v>
      </c>
      <c r="U76" s="436">
        <f t="shared" si="60"/>
        <v>0</v>
      </c>
      <c r="V76" s="436">
        <f t="shared" si="60"/>
        <v>0</v>
      </c>
      <c r="W76" s="436">
        <f t="shared" si="60"/>
        <v>0</v>
      </c>
      <c r="X76" s="436">
        <f t="shared" si="60"/>
        <v>0</v>
      </c>
      <c r="Y76" s="436">
        <f t="shared" si="60"/>
        <v>0</v>
      </c>
      <c r="Z76" s="436">
        <f t="shared" si="60"/>
        <v>0</v>
      </c>
      <c r="AA76" s="436">
        <f t="shared" si="60"/>
        <v>0</v>
      </c>
      <c r="AB76" s="436">
        <f t="shared" si="60"/>
        <v>0</v>
      </c>
      <c r="AC76" s="436">
        <f t="shared" si="60"/>
        <v>0</v>
      </c>
      <c r="AD76" s="436">
        <f t="shared" si="60"/>
        <v>0</v>
      </c>
      <c r="AE76" s="436">
        <f t="shared" si="60"/>
        <v>0</v>
      </c>
      <c r="AF76" s="436">
        <f t="shared" si="60"/>
        <v>0</v>
      </c>
      <c r="AG76" s="436">
        <f t="shared" si="60"/>
        <v>0</v>
      </c>
      <c r="AH76" s="436">
        <f t="shared" si="60"/>
        <v>0</v>
      </c>
    </row>
    <row r="77" spans="1:34" x14ac:dyDescent="0.2">
      <c r="A77" s="1468" t="s">
        <v>281</v>
      </c>
      <c r="B77" s="1469"/>
      <c r="C77" s="1470"/>
      <c r="D77" s="327" t="str">
        <f>IF(ISERROR(E77/Income!$N$59),"-",E77/Income!$N$59)</f>
        <v>-</v>
      </c>
      <c r="E77" s="596">
        <f t="shared" si="58"/>
        <v>0</v>
      </c>
      <c r="F77" s="436">
        <f t="shared" ref="F77:AH77" si="61">(+E77*$C$4)+E77</f>
        <v>0</v>
      </c>
      <c r="G77" s="436">
        <f t="shared" si="61"/>
        <v>0</v>
      </c>
      <c r="H77" s="436">
        <f t="shared" si="61"/>
        <v>0</v>
      </c>
      <c r="I77" s="436">
        <f t="shared" si="61"/>
        <v>0</v>
      </c>
      <c r="J77" s="436">
        <f t="shared" si="61"/>
        <v>0</v>
      </c>
      <c r="K77" s="436">
        <f t="shared" si="61"/>
        <v>0</v>
      </c>
      <c r="L77" s="436">
        <f t="shared" si="61"/>
        <v>0</v>
      </c>
      <c r="M77" s="436">
        <f t="shared" si="61"/>
        <v>0</v>
      </c>
      <c r="N77" s="436">
        <f t="shared" si="61"/>
        <v>0</v>
      </c>
      <c r="O77" s="436">
        <f t="shared" si="61"/>
        <v>0</v>
      </c>
      <c r="P77" s="436">
        <f t="shared" si="61"/>
        <v>0</v>
      </c>
      <c r="Q77" s="436">
        <f t="shared" si="61"/>
        <v>0</v>
      </c>
      <c r="R77" s="436">
        <f t="shared" si="61"/>
        <v>0</v>
      </c>
      <c r="S77" s="436">
        <f t="shared" si="61"/>
        <v>0</v>
      </c>
      <c r="T77" s="436">
        <f t="shared" si="61"/>
        <v>0</v>
      </c>
      <c r="U77" s="436">
        <f t="shared" si="61"/>
        <v>0</v>
      </c>
      <c r="V77" s="436">
        <f t="shared" si="61"/>
        <v>0</v>
      </c>
      <c r="W77" s="436">
        <f t="shared" si="61"/>
        <v>0</v>
      </c>
      <c r="X77" s="436">
        <f t="shared" si="61"/>
        <v>0</v>
      </c>
      <c r="Y77" s="436">
        <f t="shared" si="61"/>
        <v>0</v>
      </c>
      <c r="Z77" s="436">
        <f t="shared" si="61"/>
        <v>0</v>
      </c>
      <c r="AA77" s="436">
        <f t="shared" si="61"/>
        <v>0</v>
      </c>
      <c r="AB77" s="436">
        <f t="shared" si="61"/>
        <v>0</v>
      </c>
      <c r="AC77" s="436">
        <f t="shared" si="61"/>
        <v>0</v>
      </c>
      <c r="AD77" s="436">
        <f t="shared" si="61"/>
        <v>0</v>
      </c>
      <c r="AE77" s="436">
        <f t="shared" si="61"/>
        <v>0</v>
      </c>
      <c r="AF77" s="436">
        <f t="shared" si="61"/>
        <v>0</v>
      </c>
      <c r="AG77" s="436">
        <f t="shared" si="61"/>
        <v>0</v>
      </c>
      <c r="AH77" s="436">
        <f t="shared" si="61"/>
        <v>0</v>
      </c>
    </row>
    <row r="78" spans="1:34" x14ac:dyDescent="0.2">
      <c r="A78" s="1484" t="s">
        <v>282</v>
      </c>
      <c r="B78" s="1485"/>
      <c r="C78" s="1486"/>
      <c r="D78" s="327" t="str">
        <f>IF(ISERROR(E78/Income!$N$59),"-",E78/Income!$N$59)</f>
        <v>-</v>
      </c>
      <c r="E78" s="596">
        <f t="shared" si="58"/>
        <v>0</v>
      </c>
      <c r="F78" s="436">
        <f t="shared" ref="F78:AH78" si="62">(+E78*$C$4)+E78</f>
        <v>0</v>
      </c>
      <c r="G78" s="436">
        <f t="shared" si="62"/>
        <v>0</v>
      </c>
      <c r="H78" s="436">
        <f t="shared" si="62"/>
        <v>0</v>
      </c>
      <c r="I78" s="436">
        <f t="shared" si="62"/>
        <v>0</v>
      </c>
      <c r="J78" s="436">
        <f t="shared" si="62"/>
        <v>0</v>
      </c>
      <c r="K78" s="436">
        <f t="shared" si="62"/>
        <v>0</v>
      </c>
      <c r="L78" s="436">
        <f t="shared" si="62"/>
        <v>0</v>
      </c>
      <c r="M78" s="436">
        <f t="shared" si="62"/>
        <v>0</v>
      </c>
      <c r="N78" s="436">
        <f t="shared" si="62"/>
        <v>0</v>
      </c>
      <c r="O78" s="436">
        <f t="shared" si="62"/>
        <v>0</v>
      </c>
      <c r="P78" s="436">
        <f t="shared" si="62"/>
        <v>0</v>
      </c>
      <c r="Q78" s="436">
        <f t="shared" si="62"/>
        <v>0</v>
      </c>
      <c r="R78" s="436">
        <f t="shared" si="62"/>
        <v>0</v>
      </c>
      <c r="S78" s="436">
        <f t="shared" si="62"/>
        <v>0</v>
      </c>
      <c r="T78" s="436">
        <f t="shared" si="62"/>
        <v>0</v>
      </c>
      <c r="U78" s="436">
        <f t="shared" si="62"/>
        <v>0</v>
      </c>
      <c r="V78" s="436">
        <f t="shared" si="62"/>
        <v>0</v>
      </c>
      <c r="W78" s="436">
        <f t="shared" si="62"/>
        <v>0</v>
      </c>
      <c r="X78" s="436">
        <f t="shared" si="62"/>
        <v>0</v>
      </c>
      <c r="Y78" s="436">
        <f t="shared" si="62"/>
        <v>0</v>
      </c>
      <c r="Z78" s="436">
        <f t="shared" si="62"/>
        <v>0</v>
      </c>
      <c r="AA78" s="436">
        <f t="shared" si="62"/>
        <v>0</v>
      </c>
      <c r="AB78" s="436">
        <f t="shared" si="62"/>
        <v>0</v>
      </c>
      <c r="AC78" s="436">
        <f t="shared" si="62"/>
        <v>0</v>
      </c>
      <c r="AD78" s="436">
        <f t="shared" si="62"/>
        <v>0</v>
      </c>
      <c r="AE78" s="436">
        <f t="shared" si="62"/>
        <v>0</v>
      </c>
      <c r="AF78" s="436">
        <f t="shared" si="62"/>
        <v>0</v>
      </c>
      <c r="AG78" s="436">
        <f t="shared" si="62"/>
        <v>0</v>
      </c>
      <c r="AH78" s="436">
        <f t="shared" si="62"/>
        <v>0</v>
      </c>
    </row>
    <row r="79" spans="1:34" x14ac:dyDescent="0.2">
      <c r="A79" s="1483" t="s">
        <v>306</v>
      </c>
      <c r="B79" s="1483"/>
      <c r="C79" s="1483"/>
      <c r="D79" s="434"/>
      <c r="E79" s="441"/>
      <c r="F79" s="441"/>
      <c r="G79" s="441"/>
      <c r="H79" s="441"/>
      <c r="I79" s="441"/>
      <c r="J79" s="441"/>
      <c r="K79" s="441"/>
      <c r="L79" s="441"/>
      <c r="M79" s="441"/>
      <c r="N79" s="441"/>
      <c r="O79" s="441"/>
      <c r="P79" s="441"/>
      <c r="Q79" s="441"/>
      <c r="R79" s="441"/>
      <c r="S79" s="441"/>
      <c r="T79" s="441"/>
      <c r="U79" s="441"/>
      <c r="V79" s="441"/>
      <c r="W79" s="441"/>
      <c r="X79" s="441"/>
      <c r="Y79" s="441"/>
      <c r="Z79" s="441"/>
      <c r="AA79" s="441"/>
      <c r="AB79" s="441"/>
      <c r="AC79" s="441"/>
      <c r="AD79" s="441"/>
      <c r="AE79" s="441"/>
      <c r="AF79" s="441"/>
      <c r="AG79" s="441"/>
      <c r="AH79" s="441"/>
    </row>
    <row r="80" spans="1:34" x14ac:dyDescent="0.2">
      <c r="A80" s="115"/>
      <c r="B80" s="1482" t="str">
        <f>B40</f>
        <v xml:space="preserve">PHB Metro Bond Compliance $25/unit </v>
      </c>
      <c r="C80" s="1482"/>
      <c r="D80" s="327" t="str">
        <f>IF(ISERROR(E80/Income!$N$59),"-",E80/Income!$N$59)</f>
        <v>-</v>
      </c>
      <c r="E80" s="596">
        <f>D40</f>
        <v>0</v>
      </c>
      <c r="F80" s="436">
        <f t="shared" ref="F80:AH80" si="63">(+E80*$C$4)+E80</f>
        <v>0</v>
      </c>
      <c r="G80" s="436">
        <f t="shared" si="63"/>
        <v>0</v>
      </c>
      <c r="H80" s="436">
        <f t="shared" si="63"/>
        <v>0</v>
      </c>
      <c r="I80" s="436">
        <f t="shared" si="63"/>
        <v>0</v>
      </c>
      <c r="J80" s="436">
        <f t="shared" si="63"/>
        <v>0</v>
      </c>
      <c r="K80" s="436">
        <f t="shared" si="63"/>
        <v>0</v>
      </c>
      <c r="L80" s="436">
        <f t="shared" si="63"/>
        <v>0</v>
      </c>
      <c r="M80" s="436">
        <f t="shared" si="63"/>
        <v>0</v>
      </c>
      <c r="N80" s="436">
        <f t="shared" si="63"/>
        <v>0</v>
      </c>
      <c r="O80" s="436">
        <f t="shared" si="63"/>
        <v>0</v>
      </c>
      <c r="P80" s="436">
        <f t="shared" si="63"/>
        <v>0</v>
      </c>
      <c r="Q80" s="436">
        <f t="shared" si="63"/>
        <v>0</v>
      </c>
      <c r="R80" s="436">
        <f t="shared" si="63"/>
        <v>0</v>
      </c>
      <c r="S80" s="436">
        <f t="shared" si="63"/>
        <v>0</v>
      </c>
      <c r="T80" s="436">
        <f t="shared" si="63"/>
        <v>0</v>
      </c>
      <c r="U80" s="436">
        <f t="shared" si="63"/>
        <v>0</v>
      </c>
      <c r="V80" s="436">
        <f t="shared" si="63"/>
        <v>0</v>
      </c>
      <c r="W80" s="436">
        <f t="shared" si="63"/>
        <v>0</v>
      </c>
      <c r="X80" s="436">
        <f t="shared" si="63"/>
        <v>0</v>
      </c>
      <c r="Y80" s="436">
        <f t="shared" si="63"/>
        <v>0</v>
      </c>
      <c r="Z80" s="436">
        <f t="shared" si="63"/>
        <v>0</v>
      </c>
      <c r="AA80" s="436">
        <f t="shared" si="63"/>
        <v>0</v>
      </c>
      <c r="AB80" s="436">
        <f t="shared" si="63"/>
        <v>0</v>
      </c>
      <c r="AC80" s="436">
        <f t="shared" si="63"/>
        <v>0</v>
      </c>
      <c r="AD80" s="436">
        <f t="shared" si="63"/>
        <v>0</v>
      </c>
      <c r="AE80" s="436">
        <f t="shared" si="63"/>
        <v>0</v>
      </c>
      <c r="AF80" s="436">
        <f t="shared" si="63"/>
        <v>0</v>
      </c>
      <c r="AG80" s="436">
        <f t="shared" si="63"/>
        <v>0</v>
      </c>
      <c r="AH80" s="436">
        <f t="shared" si="63"/>
        <v>0</v>
      </c>
    </row>
    <row r="81" spans="1:256" x14ac:dyDescent="0.2">
      <c r="A81" s="115"/>
      <c r="B81" s="1482">
        <f>B41</f>
        <v>0</v>
      </c>
      <c r="C81" s="1482"/>
      <c r="D81" s="327" t="str">
        <f>IF(ISERROR(E81/Income!$N$59),"-",E81/Income!$N$59)</f>
        <v>-</v>
      </c>
      <c r="E81" s="596">
        <f>D41</f>
        <v>0</v>
      </c>
      <c r="F81" s="436">
        <f t="shared" ref="F81:AH81" si="64">(+E81*$C$4)+E81</f>
        <v>0</v>
      </c>
      <c r="G81" s="436">
        <f t="shared" si="64"/>
        <v>0</v>
      </c>
      <c r="H81" s="436">
        <f t="shared" si="64"/>
        <v>0</v>
      </c>
      <c r="I81" s="436">
        <f t="shared" si="64"/>
        <v>0</v>
      </c>
      <c r="J81" s="436">
        <f t="shared" si="64"/>
        <v>0</v>
      </c>
      <c r="K81" s="436">
        <f t="shared" si="64"/>
        <v>0</v>
      </c>
      <c r="L81" s="436">
        <f t="shared" si="64"/>
        <v>0</v>
      </c>
      <c r="M81" s="436">
        <f t="shared" si="64"/>
        <v>0</v>
      </c>
      <c r="N81" s="436">
        <f t="shared" si="64"/>
        <v>0</v>
      </c>
      <c r="O81" s="436">
        <f t="shared" si="64"/>
        <v>0</v>
      </c>
      <c r="P81" s="436">
        <f t="shared" si="64"/>
        <v>0</v>
      </c>
      <c r="Q81" s="436">
        <f t="shared" si="64"/>
        <v>0</v>
      </c>
      <c r="R81" s="436">
        <f t="shared" si="64"/>
        <v>0</v>
      </c>
      <c r="S81" s="436">
        <f t="shared" si="64"/>
        <v>0</v>
      </c>
      <c r="T81" s="436">
        <f t="shared" si="64"/>
        <v>0</v>
      </c>
      <c r="U81" s="436">
        <f t="shared" si="64"/>
        <v>0</v>
      </c>
      <c r="V81" s="436">
        <f t="shared" si="64"/>
        <v>0</v>
      </c>
      <c r="W81" s="436">
        <f t="shared" si="64"/>
        <v>0</v>
      </c>
      <c r="X81" s="436">
        <f t="shared" si="64"/>
        <v>0</v>
      </c>
      <c r="Y81" s="436">
        <f t="shared" si="64"/>
        <v>0</v>
      </c>
      <c r="Z81" s="436">
        <f t="shared" si="64"/>
        <v>0</v>
      </c>
      <c r="AA81" s="436">
        <f t="shared" si="64"/>
        <v>0</v>
      </c>
      <c r="AB81" s="436">
        <f t="shared" si="64"/>
        <v>0</v>
      </c>
      <c r="AC81" s="436">
        <f t="shared" si="64"/>
        <v>0</v>
      </c>
      <c r="AD81" s="436">
        <f t="shared" si="64"/>
        <v>0</v>
      </c>
      <c r="AE81" s="436">
        <f t="shared" si="64"/>
        <v>0</v>
      </c>
      <c r="AF81" s="436">
        <f t="shared" si="64"/>
        <v>0</v>
      </c>
      <c r="AG81" s="436">
        <f t="shared" si="64"/>
        <v>0</v>
      </c>
      <c r="AH81" s="436">
        <f t="shared" si="64"/>
        <v>0</v>
      </c>
    </row>
    <row r="82" spans="1:256" ht="7.5" customHeight="1" x14ac:dyDescent="0.2">
      <c r="A82" s="115" t="s">
        <v>283</v>
      </c>
      <c r="B82" s="115"/>
      <c r="C82" s="115"/>
      <c r="D82" s="328"/>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c r="AG82" s="442"/>
      <c r="AH82" s="442"/>
    </row>
    <row r="83" spans="1:256" x14ac:dyDescent="0.2">
      <c r="A83" s="1477" t="s">
        <v>284</v>
      </c>
      <c r="B83" s="1477"/>
      <c r="C83" s="1478"/>
      <c r="D83" s="333">
        <f t="shared" ref="D83:AH83" si="65">SUM(D48:D82)</f>
        <v>0</v>
      </c>
      <c r="E83" s="443">
        <f t="shared" si="65"/>
        <v>0</v>
      </c>
      <c r="F83" s="443">
        <f t="shared" si="65"/>
        <v>0</v>
      </c>
      <c r="G83" s="443">
        <f t="shared" si="65"/>
        <v>0</v>
      </c>
      <c r="H83" s="443">
        <f t="shared" si="65"/>
        <v>0</v>
      </c>
      <c r="I83" s="443">
        <f t="shared" si="65"/>
        <v>0</v>
      </c>
      <c r="J83" s="443">
        <f t="shared" si="65"/>
        <v>0</v>
      </c>
      <c r="K83" s="443">
        <f t="shared" si="65"/>
        <v>0</v>
      </c>
      <c r="L83" s="443">
        <f t="shared" si="65"/>
        <v>0</v>
      </c>
      <c r="M83" s="443">
        <f t="shared" si="65"/>
        <v>0</v>
      </c>
      <c r="N83" s="443">
        <f t="shared" si="65"/>
        <v>0</v>
      </c>
      <c r="O83" s="443">
        <f t="shared" si="65"/>
        <v>0</v>
      </c>
      <c r="P83" s="443">
        <f t="shared" si="65"/>
        <v>0</v>
      </c>
      <c r="Q83" s="443">
        <f t="shared" si="65"/>
        <v>0</v>
      </c>
      <c r="R83" s="443">
        <f t="shared" si="65"/>
        <v>0</v>
      </c>
      <c r="S83" s="443">
        <f t="shared" si="65"/>
        <v>0</v>
      </c>
      <c r="T83" s="443">
        <f t="shared" si="65"/>
        <v>0</v>
      </c>
      <c r="U83" s="443">
        <f t="shared" si="65"/>
        <v>0</v>
      </c>
      <c r="V83" s="443">
        <f t="shared" si="65"/>
        <v>0</v>
      </c>
      <c r="W83" s="443">
        <f t="shared" si="65"/>
        <v>0</v>
      </c>
      <c r="X83" s="443">
        <f t="shared" si="65"/>
        <v>0</v>
      </c>
      <c r="Y83" s="443">
        <f t="shared" si="65"/>
        <v>0</v>
      </c>
      <c r="Z83" s="443">
        <f t="shared" si="65"/>
        <v>0</v>
      </c>
      <c r="AA83" s="443">
        <f t="shared" si="65"/>
        <v>0</v>
      </c>
      <c r="AB83" s="443">
        <f t="shared" si="65"/>
        <v>0</v>
      </c>
      <c r="AC83" s="443">
        <f t="shared" si="65"/>
        <v>0</v>
      </c>
      <c r="AD83" s="443">
        <f t="shared" si="65"/>
        <v>0</v>
      </c>
      <c r="AE83" s="443">
        <f t="shared" si="65"/>
        <v>0</v>
      </c>
      <c r="AF83" s="443">
        <f t="shared" si="65"/>
        <v>0</v>
      </c>
      <c r="AG83" s="443">
        <f t="shared" si="65"/>
        <v>0</v>
      </c>
      <c r="AH83" s="443">
        <f t="shared" si="65"/>
        <v>0</v>
      </c>
    </row>
    <row r="84" spans="1:256" x14ac:dyDescent="0.2">
      <c r="A84" s="110"/>
      <c r="B84" s="110"/>
      <c r="C84" s="110"/>
      <c r="D84" s="118"/>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row>
    <row r="85" spans="1:256" s="598" customFormat="1" ht="24" customHeight="1" x14ac:dyDescent="0.25">
      <c r="A85" s="599" t="s">
        <v>285</v>
      </c>
      <c r="B85" s="599"/>
      <c r="C85" s="599"/>
      <c r="D85" s="600" t="s">
        <v>257</v>
      </c>
      <c r="E85" s="600">
        <v>1</v>
      </c>
      <c r="F85" s="600">
        <v>2</v>
      </c>
      <c r="G85" s="600">
        <v>3</v>
      </c>
      <c r="H85" s="600">
        <v>4</v>
      </c>
      <c r="I85" s="600">
        <v>5</v>
      </c>
      <c r="J85" s="600">
        <v>6</v>
      </c>
      <c r="K85" s="600">
        <v>7</v>
      </c>
      <c r="L85" s="600">
        <v>8</v>
      </c>
      <c r="M85" s="600">
        <v>9</v>
      </c>
      <c r="N85" s="600">
        <v>10</v>
      </c>
      <c r="O85" s="600">
        <v>11</v>
      </c>
      <c r="P85" s="600">
        <v>12</v>
      </c>
      <c r="Q85" s="600">
        <v>13</v>
      </c>
      <c r="R85" s="600">
        <v>14</v>
      </c>
      <c r="S85" s="600">
        <v>15</v>
      </c>
      <c r="T85" s="600">
        <v>16</v>
      </c>
      <c r="U85" s="600">
        <v>17</v>
      </c>
      <c r="V85" s="600">
        <v>18</v>
      </c>
      <c r="W85" s="600">
        <v>19</v>
      </c>
      <c r="X85" s="600">
        <v>20</v>
      </c>
      <c r="Y85" s="600">
        <v>21</v>
      </c>
      <c r="Z85" s="600">
        <v>22</v>
      </c>
      <c r="AA85" s="600">
        <v>23</v>
      </c>
      <c r="AB85" s="600">
        <v>24</v>
      </c>
      <c r="AC85" s="600">
        <v>25</v>
      </c>
      <c r="AD85" s="600">
        <v>26</v>
      </c>
      <c r="AE85" s="600">
        <v>27</v>
      </c>
      <c r="AF85" s="600">
        <v>28</v>
      </c>
      <c r="AG85" s="600">
        <v>29</v>
      </c>
      <c r="AH85" s="600">
        <v>30</v>
      </c>
      <c r="AI85" s="1476" t="s">
        <v>343</v>
      </c>
      <c r="AJ85" s="1476"/>
      <c r="AK85" s="1476"/>
      <c r="AL85" s="1476"/>
      <c r="AM85" s="1476"/>
    </row>
    <row r="86" spans="1:256" ht="13.5" thickBot="1" x14ac:dyDescent="0.25">
      <c r="A86" s="112"/>
      <c r="B86" s="112"/>
      <c r="C86" s="112"/>
      <c r="D86" s="116"/>
      <c r="E86" s="116"/>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row>
    <row r="87" spans="1:256" s="106" customFormat="1" ht="15" customHeight="1" thickBot="1" x14ac:dyDescent="0.25">
      <c r="A87" s="1479" t="s">
        <v>362</v>
      </c>
      <c r="B87" s="1479"/>
      <c r="C87" s="1479"/>
      <c r="D87" s="146"/>
      <c r="E87" s="202"/>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48" t="s">
        <v>344</v>
      </c>
      <c r="AJ87" s="106" t="s">
        <v>341</v>
      </c>
    </row>
    <row r="88" spans="1:256" ht="25.5" x14ac:dyDescent="0.2">
      <c r="A88" s="110" t="s">
        <v>286</v>
      </c>
      <c r="B88" s="103" t="s">
        <v>978</v>
      </c>
      <c r="C88" s="110" t="s">
        <v>288</v>
      </c>
      <c r="D88" s="147"/>
      <c r="E88" s="147"/>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J88" s="101" t="s">
        <v>342</v>
      </c>
    </row>
    <row r="89" spans="1:256" x14ac:dyDescent="0.2">
      <c r="A89" s="195"/>
      <c r="B89" s="196"/>
      <c r="C89" s="334"/>
      <c r="D89" s="444">
        <f>IF(ISERROR((PMT($A$89/12,$B$89*12,-$C$89,0,0)*12)/Income!$N$59),0,(PMT($A$89/12,$B$89*12,-$C$89,0,0)*12)/Income!$N$59)</f>
        <v>0</v>
      </c>
      <c r="E89" s="447">
        <f>IF($B$89&gt;=E$47,PMT($A$89/12,$B$89*12,-$C$89,0,0)*12,0)</f>
        <v>0</v>
      </c>
      <c r="F89" s="447">
        <f t="shared" ref="F89:AH89" si="66">IF($B$89&gt;=F47,PMT($A$89/12,$B$89*12,-$C$89,0,0)*12,0)</f>
        <v>0</v>
      </c>
      <c r="G89" s="447">
        <f t="shared" si="66"/>
        <v>0</v>
      </c>
      <c r="H89" s="447">
        <f t="shared" si="66"/>
        <v>0</v>
      </c>
      <c r="I89" s="447">
        <f t="shared" si="66"/>
        <v>0</v>
      </c>
      <c r="J89" s="447">
        <f t="shared" si="66"/>
        <v>0</v>
      </c>
      <c r="K89" s="447">
        <f t="shared" si="66"/>
        <v>0</v>
      </c>
      <c r="L89" s="447">
        <f t="shared" si="66"/>
        <v>0</v>
      </c>
      <c r="M89" s="447">
        <f t="shared" si="66"/>
        <v>0</v>
      </c>
      <c r="N89" s="447">
        <f t="shared" si="66"/>
        <v>0</v>
      </c>
      <c r="O89" s="447">
        <f t="shared" si="66"/>
        <v>0</v>
      </c>
      <c r="P89" s="447">
        <f t="shared" si="66"/>
        <v>0</v>
      </c>
      <c r="Q89" s="447">
        <f t="shared" si="66"/>
        <v>0</v>
      </c>
      <c r="R89" s="447">
        <f t="shared" si="66"/>
        <v>0</v>
      </c>
      <c r="S89" s="447">
        <f t="shared" si="66"/>
        <v>0</v>
      </c>
      <c r="T89" s="447">
        <f t="shared" si="66"/>
        <v>0</v>
      </c>
      <c r="U89" s="447">
        <f t="shared" si="66"/>
        <v>0</v>
      </c>
      <c r="V89" s="447">
        <f t="shared" si="66"/>
        <v>0</v>
      </c>
      <c r="W89" s="447">
        <f t="shared" si="66"/>
        <v>0</v>
      </c>
      <c r="X89" s="447">
        <f t="shared" si="66"/>
        <v>0</v>
      </c>
      <c r="Y89" s="447">
        <f t="shared" si="66"/>
        <v>0</v>
      </c>
      <c r="Z89" s="447">
        <f t="shared" si="66"/>
        <v>0</v>
      </c>
      <c r="AA89" s="447">
        <f t="shared" si="66"/>
        <v>0</v>
      </c>
      <c r="AB89" s="447">
        <f t="shared" si="66"/>
        <v>0</v>
      </c>
      <c r="AC89" s="447">
        <f t="shared" si="66"/>
        <v>0</v>
      </c>
      <c r="AD89" s="447">
        <f t="shared" si="66"/>
        <v>0</v>
      </c>
      <c r="AE89" s="447">
        <f t="shared" si="66"/>
        <v>0</v>
      </c>
      <c r="AF89" s="447">
        <f t="shared" si="66"/>
        <v>0</v>
      </c>
      <c r="AG89" s="447">
        <f t="shared" si="66"/>
        <v>0</v>
      </c>
      <c r="AH89" s="447">
        <f t="shared" si="66"/>
        <v>0</v>
      </c>
      <c r="AJ89" s="101" t="s">
        <v>342</v>
      </c>
    </row>
    <row r="90" spans="1:256" s="105" customFormat="1" ht="13.5" thickBot="1" x14ac:dyDescent="0.25">
      <c r="A90" s="198"/>
      <c r="B90" s="199"/>
      <c r="C90" s="199"/>
      <c r="D90" s="200"/>
      <c r="E90" s="448"/>
      <c r="F90" s="448"/>
      <c r="G90" s="448"/>
      <c r="H90" s="448"/>
      <c r="I90" s="448"/>
      <c r="J90" s="448"/>
      <c r="K90" s="448"/>
      <c r="L90" s="448"/>
      <c r="M90" s="448"/>
      <c r="N90" s="448"/>
      <c r="O90" s="448"/>
      <c r="P90" s="448"/>
      <c r="Q90" s="448"/>
      <c r="R90" s="448"/>
      <c r="S90" s="448"/>
      <c r="T90" s="448"/>
      <c r="U90" s="448"/>
      <c r="V90" s="448"/>
      <c r="W90" s="448"/>
      <c r="X90" s="448"/>
      <c r="Y90" s="448"/>
      <c r="Z90" s="448"/>
      <c r="AA90" s="448"/>
      <c r="AB90" s="448"/>
      <c r="AC90" s="448"/>
      <c r="AD90" s="448"/>
      <c r="AE90" s="448"/>
      <c r="AF90" s="448"/>
      <c r="AG90" s="448"/>
      <c r="AH90" s="448"/>
    </row>
    <row r="91" spans="1:256" s="831" customFormat="1" ht="15" x14ac:dyDescent="0.25">
      <c r="A91" s="929" t="s">
        <v>1355</v>
      </c>
      <c r="B91" s="929"/>
      <c r="C91" s="929"/>
      <c r="D91" s="110"/>
      <c r="E91" s="449"/>
      <c r="F91" s="449"/>
      <c r="G91" s="449"/>
      <c r="H91" s="449"/>
      <c r="I91" s="449"/>
      <c r="J91" s="449"/>
      <c r="K91" s="449"/>
      <c r="L91" s="449"/>
      <c r="M91" s="449"/>
      <c r="N91" s="449"/>
      <c r="O91" s="449"/>
      <c r="P91" s="449"/>
      <c r="Q91" s="449"/>
      <c r="R91" s="449"/>
      <c r="S91" s="449"/>
      <c r="T91" s="449"/>
      <c r="U91" s="449"/>
      <c r="V91" s="449"/>
      <c r="W91" s="449"/>
      <c r="X91" s="449"/>
      <c r="Y91" s="449"/>
      <c r="Z91" s="449"/>
      <c r="AA91" s="449"/>
      <c r="AB91" s="449"/>
      <c r="AC91" s="449"/>
      <c r="AD91" s="449"/>
      <c r="AE91" s="449"/>
      <c r="AF91" s="449"/>
      <c r="AG91" s="449"/>
      <c r="AH91" s="449"/>
      <c r="AI91" s="1420" t="s">
        <v>1356</v>
      </c>
      <c r="AJ91" s="1420"/>
      <c r="AK91" s="1420"/>
      <c r="AL91" s="105"/>
      <c r="AM91" s="105"/>
      <c r="AN91" s="105"/>
      <c r="AO91" s="107"/>
      <c r="AP91" s="107"/>
      <c r="AQ91" s="107"/>
      <c r="AR91" s="107"/>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07"/>
      <c r="BR91" s="107"/>
      <c r="BS91" s="107"/>
      <c r="BT91" s="107"/>
      <c r="BU91" s="107"/>
      <c r="BV91" s="107"/>
      <c r="BW91" s="107"/>
      <c r="BX91" s="107"/>
      <c r="BY91" s="107"/>
      <c r="BZ91" s="107"/>
      <c r="CA91" s="107"/>
      <c r="CB91" s="107"/>
      <c r="CC91" s="107"/>
      <c r="CD91" s="107"/>
      <c r="CE91" s="107"/>
      <c r="CF91" s="107"/>
      <c r="CG91" s="107"/>
      <c r="CH91" s="107"/>
      <c r="CI91" s="107"/>
      <c r="CJ91" s="107"/>
      <c r="CK91" s="107"/>
      <c r="CL91" s="107"/>
      <c r="CM91" s="107"/>
      <c r="CN91" s="107"/>
      <c r="CO91" s="107"/>
      <c r="CP91" s="107"/>
      <c r="CQ91" s="107"/>
      <c r="CR91" s="107"/>
      <c r="CS91" s="107"/>
      <c r="CT91" s="107"/>
      <c r="CU91" s="107"/>
      <c r="CV91" s="107"/>
      <c r="CW91" s="107"/>
      <c r="CX91" s="107"/>
      <c r="CY91" s="107"/>
      <c r="CZ91" s="107"/>
      <c r="DA91" s="107"/>
      <c r="DB91" s="107"/>
      <c r="DC91" s="107"/>
      <c r="DD91" s="107"/>
      <c r="DE91" s="107"/>
      <c r="DF91" s="107"/>
      <c r="DG91" s="107"/>
      <c r="DH91" s="107"/>
      <c r="DI91" s="107"/>
      <c r="DJ91" s="107"/>
      <c r="DK91" s="107"/>
      <c r="DL91" s="107"/>
      <c r="DM91" s="107"/>
      <c r="DN91" s="107"/>
      <c r="DO91" s="107"/>
      <c r="DP91" s="107"/>
      <c r="DQ91" s="107"/>
      <c r="DR91" s="107"/>
      <c r="DS91" s="107"/>
      <c r="DT91" s="107"/>
      <c r="DU91" s="107"/>
      <c r="DV91" s="107"/>
      <c r="DW91" s="107"/>
      <c r="DX91" s="107"/>
      <c r="DY91" s="107"/>
      <c r="DZ91" s="107"/>
      <c r="EA91" s="107"/>
      <c r="EB91" s="107"/>
      <c r="EC91" s="107"/>
      <c r="ED91" s="107"/>
      <c r="EE91" s="107"/>
      <c r="EF91" s="107"/>
      <c r="EG91" s="107"/>
      <c r="EH91" s="107"/>
      <c r="EI91" s="107"/>
      <c r="EJ91" s="107"/>
      <c r="EK91" s="107"/>
      <c r="EL91" s="107"/>
      <c r="EM91" s="107"/>
      <c r="EN91" s="107"/>
      <c r="EO91" s="107"/>
      <c r="EP91" s="107"/>
      <c r="EQ91" s="107"/>
      <c r="ER91" s="107"/>
      <c r="ES91" s="107"/>
      <c r="ET91" s="107"/>
      <c r="EU91" s="107"/>
      <c r="EV91" s="107"/>
      <c r="EW91" s="107"/>
      <c r="EX91" s="107"/>
      <c r="EY91" s="107"/>
      <c r="EZ91" s="107"/>
      <c r="FA91" s="107"/>
      <c r="FB91" s="107"/>
      <c r="FC91" s="107"/>
      <c r="FD91" s="107"/>
      <c r="FE91" s="107"/>
      <c r="FF91" s="107"/>
      <c r="FG91" s="107"/>
      <c r="FH91" s="107"/>
      <c r="FI91" s="107"/>
      <c r="FJ91" s="107"/>
      <c r="FK91" s="107"/>
      <c r="FL91" s="107"/>
      <c r="FM91" s="107"/>
      <c r="FN91" s="107"/>
      <c r="FO91" s="107"/>
      <c r="FP91" s="107"/>
      <c r="FQ91" s="107"/>
      <c r="FR91" s="107"/>
      <c r="FS91" s="107"/>
      <c r="FT91" s="107"/>
      <c r="FU91" s="107"/>
      <c r="FV91" s="107"/>
      <c r="FW91" s="107"/>
      <c r="FX91" s="107"/>
      <c r="FY91" s="107"/>
      <c r="FZ91" s="107"/>
      <c r="GA91" s="107"/>
      <c r="GB91" s="107"/>
      <c r="GC91" s="107"/>
      <c r="GD91" s="107"/>
      <c r="GE91" s="107"/>
      <c r="GF91" s="107"/>
      <c r="GG91" s="107"/>
      <c r="GH91" s="107"/>
      <c r="GI91" s="107"/>
      <c r="GJ91" s="107"/>
      <c r="GK91" s="107"/>
      <c r="GL91" s="107"/>
      <c r="GM91" s="107"/>
      <c r="GN91" s="107"/>
      <c r="GO91" s="107"/>
      <c r="GP91" s="107"/>
      <c r="GQ91" s="107"/>
      <c r="GR91" s="107"/>
      <c r="GS91" s="107"/>
      <c r="GT91" s="107"/>
      <c r="GU91" s="107"/>
      <c r="GV91" s="107"/>
      <c r="GW91" s="107"/>
      <c r="GX91" s="107"/>
      <c r="GY91" s="107"/>
      <c r="GZ91" s="107"/>
      <c r="HA91" s="107"/>
      <c r="HB91" s="107"/>
      <c r="HC91" s="107"/>
      <c r="HD91" s="107"/>
      <c r="HE91" s="107"/>
      <c r="HF91" s="107"/>
      <c r="HG91" s="107"/>
      <c r="HH91" s="107"/>
      <c r="HI91" s="107"/>
      <c r="HJ91" s="107"/>
      <c r="HK91" s="107"/>
      <c r="HL91" s="107"/>
      <c r="HM91" s="107"/>
      <c r="HN91" s="107"/>
      <c r="HO91" s="107"/>
      <c r="HP91" s="107"/>
      <c r="HQ91" s="107"/>
      <c r="HR91" s="107"/>
      <c r="HS91" s="107"/>
      <c r="HT91" s="107"/>
      <c r="HU91" s="107"/>
      <c r="HV91" s="107"/>
      <c r="HW91" s="107"/>
      <c r="HX91" s="107"/>
      <c r="HY91" s="107"/>
      <c r="HZ91" s="107"/>
      <c r="IA91" s="107"/>
      <c r="IB91" s="107"/>
      <c r="IC91" s="107"/>
      <c r="ID91" s="107"/>
      <c r="IE91" s="107"/>
      <c r="IF91" s="107"/>
      <c r="IG91" s="107"/>
      <c r="IH91" s="107"/>
      <c r="II91" s="107"/>
      <c r="IJ91" s="107"/>
      <c r="IK91" s="107"/>
      <c r="IL91" s="107"/>
      <c r="IM91" s="107"/>
      <c r="IN91" s="107"/>
      <c r="IO91" s="107"/>
      <c r="IP91" s="107"/>
      <c r="IQ91" s="107"/>
      <c r="IR91" s="107"/>
      <c r="IS91" s="107"/>
      <c r="IT91" s="107"/>
      <c r="IU91" s="107"/>
      <c r="IV91" s="107"/>
    </row>
    <row r="92" spans="1:256" s="831" customFormat="1" ht="25.5" x14ac:dyDescent="0.2">
      <c r="A92" s="110" t="s">
        <v>286</v>
      </c>
      <c r="B92" s="103" t="s">
        <v>978</v>
      </c>
      <c r="C92" s="110" t="s">
        <v>288</v>
      </c>
      <c r="D92" s="110"/>
      <c r="E92" s="449"/>
      <c r="F92" s="449"/>
      <c r="G92" s="449"/>
      <c r="H92" s="449"/>
      <c r="I92" s="449"/>
      <c r="J92" s="449"/>
      <c r="K92" s="449"/>
      <c r="L92" s="449"/>
      <c r="M92" s="449"/>
      <c r="N92" s="449"/>
      <c r="O92" s="449"/>
      <c r="P92" s="449"/>
      <c r="Q92" s="449"/>
      <c r="R92" s="449"/>
      <c r="S92" s="449"/>
      <c r="T92" s="449"/>
      <c r="U92" s="449"/>
      <c r="V92" s="449"/>
      <c r="W92" s="449"/>
      <c r="X92" s="449"/>
      <c r="Y92" s="449"/>
      <c r="Z92" s="449"/>
      <c r="AA92" s="449"/>
      <c r="AB92" s="449"/>
      <c r="AC92" s="449"/>
      <c r="AD92" s="449"/>
      <c r="AE92" s="449"/>
      <c r="AF92" s="449"/>
      <c r="AG92" s="449"/>
      <c r="AH92" s="449"/>
      <c r="AJ92" s="106" t="s">
        <v>1357</v>
      </c>
      <c r="AK92" s="106"/>
      <c r="AL92" s="106"/>
      <c r="AM92" s="106"/>
      <c r="AN92" s="106"/>
      <c r="AO92" s="107"/>
      <c r="AP92" s="107"/>
      <c r="AQ92" s="107"/>
      <c r="AR92" s="107"/>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07"/>
      <c r="BR92" s="107"/>
      <c r="BS92" s="107"/>
      <c r="BT92" s="107"/>
      <c r="BU92" s="107"/>
      <c r="BV92" s="107"/>
      <c r="BW92" s="107"/>
      <c r="BX92" s="107"/>
      <c r="BY92" s="107"/>
      <c r="BZ92" s="107"/>
      <c r="CA92" s="107"/>
      <c r="CB92" s="107"/>
      <c r="CC92" s="107"/>
      <c r="CD92" s="107"/>
      <c r="CE92" s="107"/>
      <c r="CF92" s="107"/>
      <c r="CG92" s="107"/>
      <c r="CH92" s="107"/>
      <c r="CI92" s="107"/>
      <c r="CJ92" s="107"/>
      <c r="CK92" s="107"/>
      <c r="CL92" s="107"/>
      <c r="CM92" s="107"/>
      <c r="CN92" s="107"/>
      <c r="CO92" s="107"/>
      <c r="CP92" s="107"/>
      <c r="CQ92" s="107"/>
      <c r="CR92" s="107"/>
      <c r="CS92" s="107"/>
      <c r="CT92" s="107"/>
      <c r="CU92" s="107"/>
      <c r="CV92" s="107"/>
      <c r="CW92" s="107"/>
      <c r="CX92" s="107"/>
      <c r="CY92" s="107"/>
      <c r="CZ92" s="107"/>
      <c r="DA92" s="107"/>
      <c r="DB92" s="107"/>
      <c r="DC92" s="107"/>
      <c r="DD92" s="107"/>
      <c r="DE92" s="107"/>
      <c r="DF92" s="107"/>
      <c r="DG92" s="107"/>
      <c r="DH92" s="107"/>
      <c r="DI92" s="107"/>
      <c r="DJ92" s="107"/>
      <c r="DK92" s="107"/>
      <c r="DL92" s="107"/>
      <c r="DM92" s="107"/>
      <c r="DN92" s="107"/>
      <c r="DO92" s="107"/>
      <c r="DP92" s="107"/>
      <c r="DQ92" s="107"/>
      <c r="DR92" s="107"/>
      <c r="DS92" s="107"/>
      <c r="DT92" s="107"/>
      <c r="DU92" s="107"/>
      <c r="DV92" s="107"/>
      <c r="DW92" s="107"/>
      <c r="DX92" s="107"/>
      <c r="DY92" s="107"/>
      <c r="DZ92" s="107"/>
      <c r="EA92" s="107"/>
      <c r="EB92" s="107"/>
      <c r="EC92" s="107"/>
      <c r="ED92" s="107"/>
      <c r="EE92" s="107"/>
      <c r="EF92" s="107"/>
      <c r="EG92" s="107"/>
      <c r="EH92" s="107"/>
      <c r="EI92" s="107"/>
      <c r="EJ92" s="107"/>
      <c r="EK92" s="107"/>
      <c r="EL92" s="107"/>
      <c r="EM92" s="107"/>
      <c r="EN92" s="107"/>
      <c r="EO92" s="107"/>
      <c r="EP92" s="107"/>
      <c r="EQ92" s="107"/>
      <c r="ER92" s="107"/>
      <c r="ES92" s="107"/>
      <c r="ET92" s="107"/>
      <c r="EU92" s="107"/>
      <c r="EV92" s="107"/>
      <c r="EW92" s="107"/>
      <c r="EX92" s="107"/>
      <c r="EY92" s="107"/>
      <c r="EZ92" s="107"/>
      <c r="FA92" s="107"/>
      <c r="FB92" s="107"/>
      <c r="FC92" s="107"/>
      <c r="FD92" s="107"/>
      <c r="FE92" s="107"/>
      <c r="FF92" s="107"/>
      <c r="FG92" s="107"/>
      <c r="FH92" s="107"/>
      <c r="FI92" s="107"/>
      <c r="FJ92" s="107"/>
      <c r="FK92" s="107"/>
      <c r="FL92" s="107"/>
      <c r="FM92" s="107"/>
      <c r="FN92" s="107"/>
      <c r="FO92" s="107"/>
      <c r="FP92" s="107"/>
      <c r="FQ92" s="107"/>
      <c r="FR92" s="107"/>
      <c r="FS92" s="107"/>
      <c r="FT92" s="107"/>
      <c r="FU92" s="107"/>
      <c r="FV92" s="107"/>
      <c r="FW92" s="107"/>
      <c r="FX92" s="107"/>
      <c r="FY92" s="107"/>
      <c r="FZ92" s="107"/>
      <c r="GA92" s="107"/>
      <c r="GB92" s="107"/>
      <c r="GC92" s="107"/>
      <c r="GD92" s="107"/>
      <c r="GE92" s="107"/>
      <c r="GF92" s="107"/>
      <c r="GG92" s="107"/>
      <c r="GH92" s="107"/>
      <c r="GI92" s="107"/>
      <c r="GJ92" s="107"/>
      <c r="GK92" s="107"/>
      <c r="GL92" s="107"/>
      <c r="GM92" s="107"/>
      <c r="GN92" s="107"/>
      <c r="GO92" s="107"/>
      <c r="GP92" s="107"/>
      <c r="GQ92" s="107"/>
      <c r="GR92" s="107"/>
      <c r="GS92" s="107"/>
      <c r="GT92" s="107"/>
      <c r="GU92" s="107"/>
      <c r="GV92" s="107"/>
      <c r="GW92" s="107"/>
      <c r="GX92" s="107"/>
      <c r="GY92" s="107"/>
      <c r="GZ92" s="107"/>
      <c r="HA92" s="107"/>
      <c r="HB92" s="107"/>
      <c r="HC92" s="107"/>
      <c r="HD92" s="107"/>
      <c r="HE92" s="107"/>
      <c r="HF92" s="107"/>
      <c r="HG92" s="107"/>
      <c r="HH92" s="107"/>
      <c r="HI92" s="107"/>
      <c r="HJ92" s="107"/>
      <c r="HK92" s="107"/>
      <c r="HL92" s="107"/>
      <c r="HM92" s="107"/>
      <c r="HN92" s="107"/>
      <c r="HO92" s="107"/>
      <c r="HP92" s="107"/>
      <c r="HQ92" s="107"/>
      <c r="HR92" s="107"/>
      <c r="HS92" s="107"/>
      <c r="HT92" s="107"/>
      <c r="HU92" s="107"/>
      <c r="HV92" s="107"/>
      <c r="HW92" s="107"/>
      <c r="HX92" s="107"/>
      <c r="HY92" s="107"/>
      <c r="HZ92" s="107"/>
      <c r="IA92" s="107"/>
      <c r="IB92" s="107"/>
      <c r="IC92" s="107"/>
      <c r="ID92" s="107"/>
      <c r="IE92" s="107"/>
      <c r="IF92" s="107"/>
      <c r="IG92" s="107"/>
      <c r="IH92" s="107"/>
      <c r="II92" s="107"/>
      <c r="IJ92" s="107"/>
      <c r="IK92" s="107"/>
      <c r="IL92" s="107"/>
      <c r="IM92" s="107"/>
      <c r="IN92" s="107"/>
      <c r="IO92" s="107"/>
      <c r="IP92" s="107"/>
      <c r="IQ92" s="107"/>
      <c r="IR92" s="107"/>
      <c r="IS92" s="107"/>
      <c r="IT92" s="107"/>
      <c r="IU92" s="107"/>
      <c r="IV92" s="107"/>
    </row>
    <row r="93" spans="1:256" s="831" customFormat="1" x14ac:dyDescent="0.2">
      <c r="A93" s="195"/>
      <c r="B93" s="196"/>
      <c r="C93" s="334"/>
      <c r="D93" s="829">
        <f>IF(ISERROR((PMT($A$93/12,$B$93*12,-$C$93,0,0)*12)/Income!$N$59),0,(PMT($A$93/12,$B$93*12,-$C$93,0,0)*12)/Income!$N$59)</f>
        <v>0</v>
      </c>
      <c r="E93" s="832">
        <f>IF($B$93&gt;=E$47,PMT($A$93/12,$B$93*12,-$C$93,0,0)*12,0)</f>
        <v>0</v>
      </c>
      <c r="F93" s="832">
        <f t="shared" ref="F93:AH93" si="67">IF($B$93&gt;=F$47,PMT($A$93/12,$B$93*12,-$C$93,0,0)*12,0)</f>
        <v>0</v>
      </c>
      <c r="G93" s="832">
        <f t="shared" si="67"/>
        <v>0</v>
      </c>
      <c r="H93" s="832">
        <f t="shared" si="67"/>
        <v>0</v>
      </c>
      <c r="I93" s="832">
        <f t="shared" si="67"/>
        <v>0</v>
      </c>
      <c r="J93" s="832">
        <f t="shared" si="67"/>
        <v>0</v>
      </c>
      <c r="K93" s="832">
        <f t="shared" si="67"/>
        <v>0</v>
      </c>
      <c r="L93" s="832">
        <f t="shared" si="67"/>
        <v>0</v>
      </c>
      <c r="M93" s="832">
        <f t="shared" si="67"/>
        <v>0</v>
      </c>
      <c r="N93" s="832">
        <f t="shared" si="67"/>
        <v>0</v>
      </c>
      <c r="O93" s="832">
        <f t="shared" si="67"/>
        <v>0</v>
      </c>
      <c r="P93" s="832">
        <f t="shared" si="67"/>
        <v>0</v>
      </c>
      <c r="Q93" s="832">
        <f t="shared" si="67"/>
        <v>0</v>
      </c>
      <c r="R93" s="832">
        <f t="shared" si="67"/>
        <v>0</v>
      </c>
      <c r="S93" s="832">
        <f t="shared" si="67"/>
        <v>0</v>
      </c>
      <c r="T93" s="832">
        <f t="shared" si="67"/>
        <v>0</v>
      </c>
      <c r="U93" s="832">
        <f t="shared" si="67"/>
        <v>0</v>
      </c>
      <c r="V93" s="832">
        <f t="shared" si="67"/>
        <v>0</v>
      </c>
      <c r="W93" s="832">
        <f t="shared" si="67"/>
        <v>0</v>
      </c>
      <c r="X93" s="832">
        <f t="shared" si="67"/>
        <v>0</v>
      </c>
      <c r="Y93" s="832">
        <f t="shared" si="67"/>
        <v>0</v>
      </c>
      <c r="Z93" s="832">
        <f t="shared" si="67"/>
        <v>0</v>
      </c>
      <c r="AA93" s="832">
        <f t="shared" si="67"/>
        <v>0</v>
      </c>
      <c r="AB93" s="832">
        <f t="shared" si="67"/>
        <v>0</v>
      </c>
      <c r="AC93" s="832">
        <f t="shared" si="67"/>
        <v>0</v>
      </c>
      <c r="AD93" s="832">
        <f t="shared" si="67"/>
        <v>0</v>
      </c>
      <c r="AE93" s="832">
        <f t="shared" si="67"/>
        <v>0</v>
      </c>
      <c r="AF93" s="832">
        <f t="shared" si="67"/>
        <v>0</v>
      </c>
      <c r="AG93" s="832">
        <f t="shared" si="67"/>
        <v>0</v>
      </c>
      <c r="AH93" s="832">
        <f t="shared" si="67"/>
        <v>0</v>
      </c>
      <c r="AJ93" s="831" t="s">
        <v>342</v>
      </c>
    </row>
    <row r="94" spans="1:256" s="831" customFormat="1" x14ac:dyDescent="0.2">
      <c r="A94" s="112"/>
      <c r="B94" s="203"/>
      <c r="C94" s="203"/>
      <c r="D94" s="119"/>
      <c r="E94" s="450"/>
      <c r="F94" s="450"/>
      <c r="G94" s="450"/>
      <c r="H94" s="450"/>
      <c r="I94" s="450"/>
      <c r="J94" s="450"/>
      <c r="K94" s="450"/>
      <c r="L94" s="450"/>
      <c r="M94" s="450"/>
      <c r="N94" s="450"/>
      <c r="O94" s="450"/>
      <c r="P94" s="450"/>
      <c r="Q94" s="450"/>
      <c r="R94" s="450"/>
      <c r="S94" s="450"/>
      <c r="T94" s="450"/>
      <c r="U94" s="450"/>
      <c r="V94" s="450"/>
      <c r="W94" s="450"/>
      <c r="X94" s="450"/>
      <c r="Y94" s="450"/>
      <c r="Z94" s="450"/>
      <c r="AA94" s="450"/>
      <c r="AB94" s="450"/>
      <c r="AC94" s="450"/>
      <c r="AD94" s="450"/>
      <c r="AE94" s="450"/>
      <c r="AF94" s="450"/>
      <c r="AG94" s="450"/>
      <c r="AH94" s="450"/>
      <c r="AI94" s="107"/>
      <c r="AJ94" s="831" t="s">
        <v>342</v>
      </c>
    </row>
    <row r="95" spans="1:256" ht="25.5" x14ac:dyDescent="0.2">
      <c r="A95" s="110" t="s">
        <v>286</v>
      </c>
      <c r="B95" s="103" t="s">
        <v>978</v>
      </c>
      <c r="C95" s="110" t="s">
        <v>288</v>
      </c>
      <c r="E95" s="449"/>
      <c r="F95" s="449"/>
      <c r="G95" s="449"/>
      <c r="H95" s="449"/>
      <c r="I95" s="449"/>
      <c r="J95" s="449"/>
      <c r="K95" s="449"/>
      <c r="L95" s="449"/>
      <c r="M95" s="449"/>
      <c r="N95" s="449"/>
      <c r="O95" s="449"/>
      <c r="P95" s="449"/>
      <c r="Q95" s="449"/>
      <c r="R95" s="449"/>
      <c r="S95" s="449"/>
      <c r="T95" s="449"/>
      <c r="U95" s="449"/>
      <c r="V95" s="449"/>
      <c r="W95" s="449"/>
      <c r="X95" s="449"/>
      <c r="Y95" s="449"/>
      <c r="Z95" s="449"/>
      <c r="AA95" s="449"/>
      <c r="AB95" s="449"/>
      <c r="AC95" s="449"/>
      <c r="AD95" s="449"/>
      <c r="AE95" s="449"/>
      <c r="AF95" s="449"/>
      <c r="AG95" s="449"/>
      <c r="AH95" s="449"/>
      <c r="AI95" s="831"/>
      <c r="AK95" s="107"/>
      <c r="AL95" s="107"/>
      <c r="AM95" s="107"/>
      <c r="AN95" s="107"/>
      <c r="AO95" s="107"/>
      <c r="AP95" s="107"/>
      <c r="AQ95" s="107"/>
      <c r="AR95" s="107"/>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07"/>
      <c r="BR95" s="107"/>
      <c r="BS95" s="107"/>
      <c r="BT95" s="107"/>
      <c r="BU95" s="107"/>
      <c r="BV95" s="107"/>
      <c r="BW95" s="107"/>
      <c r="BX95" s="107"/>
      <c r="BY95" s="107"/>
      <c r="BZ95" s="107"/>
      <c r="CA95" s="107"/>
      <c r="CB95" s="107"/>
      <c r="CC95" s="107"/>
      <c r="CD95" s="107"/>
      <c r="CE95" s="107"/>
      <c r="CF95" s="107"/>
      <c r="CG95" s="107"/>
      <c r="CH95" s="107"/>
      <c r="CI95" s="107"/>
      <c r="CJ95" s="107"/>
      <c r="CK95" s="107"/>
      <c r="CL95" s="107"/>
      <c r="CM95" s="107"/>
      <c r="CN95" s="107"/>
      <c r="CO95" s="107"/>
      <c r="CP95" s="107"/>
      <c r="CQ95" s="107"/>
      <c r="CR95" s="107"/>
      <c r="CS95" s="107"/>
      <c r="CT95" s="107"/>
      <c r="CU95" s="107"/>
      <c r="CV95" s="107"/>
      <c r="CW95" s="107"/>
      <c r="CX95" s="107"/>
      <c r="CY95" s="107"/>
      <c r="CZ95" s="107"/>
      <c r="DA95" s="107"/>
      <c r="DB95" s="107"/>
      <c r="DC95" s="107"/>
      <c r="DD95" s="107"/>
      <c r="DE95" s="107"/>
      <c r="DF95" s="107"/>
      <c r="DG95" s="107"/>
      <c r="DH95" s="107"/>
      <c r="DI95" s="107"/>
      <c r="DJ95" s="107"/>
      <c r="DK95" s="107"/>
      <c r="DL95" s="107"/>
      <c r="DM95" s="107"/>
      <c r="DN95" s="107"/>
      <c r="DO95" s="107"/>
      <c r="DP95" s="107"/>
      <c r="DQ95" s="107"/>
      <c r="DR95" s="107"/>
      <c r="DS95" s="107"/>
      <c r="DT95" s="107"/>
      <c r="DU95" s="107"/>
      <c r="DV95" s="107"/>
      <c r="DW95" s="107"/>
      <c r="DX95" s="107"/>
      <c r="DY95" s="107"/>
      <c r="DZ95" s="107"/>
      <c r="EA95" s="107"/>
      <c r="EB95" s="107"/>
      <c r="EC95" s="107"/>
      <c r="ED95" s="107"/>
      <c r="EE95" s="107"/>
      <c r="EF95" s="107"/>
      <c r="EG95" s="107"/>
      <c r="EH95" s="107"/>
      <c r="EI95" s="107"/>
      <c r="EJ95" s="107"/>
      <c r="EK95" s="107"/>
      <c r="EL95" s="107"/>
      <c r="EM95" s="107"/>
      <c r="EN95" s="107"/>
      <c r="EO95" s="107"/>
      <c r="EP95" s="107"/>
      <c r="EQ95" s="107"/>
      <c r="ER95" s="107"/>
      <c r="ES95" s="107"/>
      <c r="ET95" s="107"/>
      <c r="EU95" s="107"/>
      <c r="EV95" s="107"/>
      <c r="EW95" s="107"/>
      <c r="EX95" s="107"/>
      <c r="EY95" s="107"/>
      <c r="EZ95" s="107"/>
      <c r="FA95" s="107"/>
      <c r="FB95" s="107"/>
      <c r="FC95" s="107"/>
      <c r="FD95" s="107"/>
      <c r="FE95" s="107"/>
      <c r="FF95" s="107"/>
      <c r="FG95" s="107"/>
      <c r="FH95" s="107"/>
      <c r="FI95" s="107"/>
      <c r="FJ95" s="107"/>
      <c r="FK95" s="107"/>
      <c r="FL95" s="107"/>
      <c r="FM95" s="107"/>
      <c r="FN95" s="107"/>
      <c r="FO95" s="107"/>
      <c r="FP95" s="107"/>
      <c r="FQ95" s="107"/>
      <c r="FR95" s="107"/>
      <c r="FS95" s="107"/>
      <c r="FT95" s="107"/>
      <c r="FU95" s="107"/>
      <c r="FV95" s="107"/>
      <c r="FW95" s="107"/>
      <c r="FX95" s="107"/>
      <c r="FY95" s="107"/>
      <c r="FZ95" s="107"/>
      <c r="GA95" s="107"/>
      <c r="GB95" s="107"/>
      <c r="GC95" s="107"/>
      <c r="GD95" s="107"/>
      <c r="GE95" s="107"/>
      <c r="GF95" s="107"/>
      <c r="GG95" s="107"/>
      <c r="GH95" s="107"/>
      <c r="GI95" s="107"/>
      <c r="GJ95" s="107"/>
      <c r="GK95" s="107"/>
      <c r="GL95" s="107"/>
      <c r="GM95" s="107"/>
      <c r="GN95" s="107"/>
      <c r="GO95" s="107"/>
      <c r="GP95" s="107"/>
      <c r="GQ95" s="107"/>
      <c r="GR95" s="107"/>
      <c r="GS95" s="107"/>
      <c r="GT95" s="107"/>
      <c r="GU95" s="107"/>
      <c r="GV95" s="107"/>
      <c r="GW95" s="107"/>
      <c r="GX95" s="107"/>
      <c r="GY95" s="107"/>
      <c r="GZ95" s="107"/>
      <c r="HA95" s="107"/>
      <c r="HB95" s="107"/>
      <c r="HC95" s="107"/>
      <c r="HD95" s="107"/>
      <c r="HE95" s="107"/>
      <c r="HF95" s="107"/>
      <c r="HG95" s="107"/>
      <c r="HH95" s="107"/>
      <c r="HI95" s="107"/>
      <c r="HJ95" s="107"/>
      <c r="HK95" s="107"/>
      <c r="HL95" s="107"/>
      <c r="HM95" s="107"/>
      <c r="HN95" s="107"/>
      <c r="HO95" s="107"/>
      <c r="HP95" s="107"/>
      <c r="HQ95" s="107"/>
      <c r="HR95" s="107"/>
      <c r="HS95" s="107"/>
      <c r="HT95" s="107"/>
      <c r="HU95" s="107"/>
      <c r="HV95" s="107"/>
      <c r="HW95" s="107"/>
      <c r="HX95" s="107"/>
      <c r="HY95" s="107"/>
      <c r="HZ95" s="107"/>
      <c r="IA95" s="107"/>
      <c r="IB95" s="107"/>
      <c r="IC95" s="107"/>
      <c r="ID95" s="107"/>
      <c r="IE95" s="107"/>
      <c r="IF95" s="107"/>
      <c r="IG95" s="107"/>
      <c r="IH95" s="107"/>
      <c r="II95" s="107"/>
      <c r="IJ95" s="107"/>
      <c r="IK95" s="107"/>
      <c r="IL95" s="107"/>
      <c r="IM95" s="107"/>
      <c r="IN95" s="107"/>
      <c r="IO95" s="107"/>
      <c r="IP95" s="107"/>
      <c r="IQ95" s="107"/>
      <c r="IR95" s="107"/>
      <c r="IS95" s="107"/>
      <c r="IT95" s="107"/>
      <c r="IU95" s="107"/>
      <c r="IV95" s="107"/>
    </row>
    <row r="96" spans="1:256" x14ac:dyDescent="0.2">
      <c r="A96" s="503">
        <f>SUM('OAHTC Calculation'!D8)</f>
        <v>0</v>
      </c>
      <c r="B96" s="504">
        <f>SUM('OAHTC Calculation'!F9)</f>
        <v>0</v>
      </c>
      <c r="C96" s="505">
        <f>SUM('OAHTC Calculation'!D7)</f>
        <v>0</v>
      </c>
      <c r="D96" s="444">
        <f>IF(ISERROR((PMT($A$96/12,$B$96*12,-$C$96,0,0)*12)/Income!$N$59),0,(PMT($A$96/12,$B$96*12,-$C$96,0,0)*12)/Income!$N$59)</f>
        <v>0</v>
      </c>
      <c r="E96" s="447">
        <f t="shared" ref="E96:X96" si="68">IF($B$96&gt;=E47,PMT($A$96/12,$B$96*12,-$C$96,0,0)*12,0)</f>
        <v>0</v>
      </c>
      <c r="F96" s="447">
        <f t="shared" si="68"/>
        <v>0</v>
      </c>
      <c r="G96" s="447">
        <f t="shared" si="68"/>
        <v>0</v>
      </c>
      <c r="H96" s="447">
        <f t="shared" si="68"/>
        <v>0</v>
      </c>
      <c r="I96" s="447">
        <f t="shared" si="68"/>
        <v>0</v>
      </c>
      <c r="J96" s="447">
        <f t="shared" si="68"/>
        <v>0</v>
      </c>
      <c r="K96" s="447">
        <f t="shared" si="68"/>
        <v>0</v>
      </c>
      <c r="L96" s="447">
        <f t="shared" si="68"/>
        <v>0</v>
      </c>
      <c r="M96" s="447">
        <f t="shared" si="68"/>
        <v>0</v>
      </c>
      <c r="N96" s="447">
        <f t="shared" si="68"/>
        <v>0</v>
      </c>
      <c r="O96" s="447">
        <f t="shared" si="68"/>
        <v>0</v>
      </c>
      <c r="P96" s="447">
        <f t="shared" si="68"/>
        <v>0</v>
      </c>
      <c r="Q96" s="447">
        <f t="shared" si="68"/>
        <v>0</v>
      </c>
      <c r="R96" s="447">
        <f t="shared" si="68"/>
        <v>0</v>
      </c>
      <c r="S96" s="447">
        <f t="shared" si="68"/>
        <v>0</v>
      </c>
      <c r="T96" s="447">
        <f t="shared" si="68"/>
        <v>0</v>
      </c>
      <c r="U96" s="447">
        <f t="shared" si="68"/>
        <v>0</v>
      </c>
      <c r="V96" s="447">
        <f t="shared" si="68"/>
        <v>0</v>
      </c>
      <c r="W96" s="447">
        <f t="shared" si="68"/>
        <v>0</v>
      </c>
      <c r="X96" s="447">
        <f t="shared" si="68"/>
        <v>0</v>
      </c>
      <c r="Y96" s="512"/>
      <c r="Z96" s="512"/>
      <c r="AA96" s="512"/>
      <c r="AB96" s="512"/>
      <c r="AC96" s="512"/>
      <c r="AD96" s="512"/>
      <c r="AE96" s="512"/>
      <c r="AF96" s="512"/>
      <c r="AG96" s="512"/>
      <c r="AH96" s="512"/>
      <c r="AI96" s="1421" t="s">
        <v>365</v>
      </c>
      <c r="AJ96" s="1422"/>
      <c r="AK96" s="1422"/>
      <c r="AL96" s="1422"/>
      <c r="AM96" s="831"/>
      <c r="AN96" s="831"/>
    </row>
    <row r="97" spans="1:40" x14ac:dyDescent="0.2">
      <c r="A97" s="112"/>
      <c r="B97" s="203"/>
      <c r="C97" s="203"/>
      <c r="D97" s="119"/>
      <c r="E97" s="450"/>
      <c r="F97" s="450"/>
      <c r="G97" s="450"/>
      <c r="H97" s="450"/>
      <c r="I97" s="450"/>
      <c r="J97" s="450"/>
      <c r="K97" s="450"/>
      <c r="L97" s="450"/>
      <c r="M97" s="450"/>
      <c r="N97" s="450"/>
      <c r="O97" s="450"/>
      <c r="P97" s="450"/>
      <c r="Q97" s="450"/>
      <c r="R97" s="450"/>
      <c r="S97" s="450"/>
      <c r="T97" s="450"/>
      <c r="U97" s="450"/>
      <c r="V97" s="450"/>
      <c r="W97" s="450"/>
      <c r="X97" s="450"/>
      <c r="Y97" s="450"/>
      <c r="Z97" s="450"/>
      <c r="AA97" s="450"/>
      <c r="AB97" s="450"/>
      <c r="AC97" s="450"/>
      <c r="AD97" s="450"/>
      <c r="AE97" s="450"/>
      <c r="AF97" s="450"/>
      <c r="AG97" s="450"/>
      <c r="AH97" s="450"/>
      <c r="AI97" s="107"/>
      <c r="AJ97" s="107"/>
      <c r="AK97" s="831"/>
      <c r="AL97" s="831"/>
      <c r="AM97" s="831"/>
      <c r="AN97" s="831"/>
    </row>
    <row r="98" spans="1:40" x14ac:dyDescent="0.2">
      <c r="A98" s="1473" t="s">
        <v>289</v>
      </c>
      <c r="B98" s="1473"/>
      <c r="C98" s="1473"/>
      <c r="D98" s="1473"/>
      <c r="E98" s="450"/>
      <c r="F98" s="450"/>
      <c r="G98" s="450"/>
      <c r="H98" s="450"/>
      <c r="I98" s="450"/>
      <c r="J98" s="450"/>
      <c r="K98" s="450"/>
      <c r="L98" s="450"/>
      <c r="M98" s="450"/>
      <c r="N98" s="450"/>
      <c r="O98" s="450"/>
      <c r="P98" s="450"/>
      <c r="Q98" s="450"/>
      <c r="R98" s="450"/>
      <c r="S98" s="450"/>
      <c r="T98" s="450"/>
      <c r="U98" s="450"/>
      <c r="V98" s="450"/>
      <c r="W98" s="450"/>
      <c r="X98" s="450"/>
      <c r="Y98" s="450"/>
      <c r="Z98" s="450"/>
      <c r="AA98" s="450"/>
      <c r="AB98" s="450"/>
      <c r="AC98" s="450"/>
      <c r="AD98" s="450"/>
      <c r="AE98" s="450"/>
      <c r="AF98" s="450"/>
      <c r="AG98" s="450"/>
      <c r="AH98" s="450"/>
      <c r="AI98" s="101" t="s">
        <v>925</v>
      </c>
      <c r="AK98" s="107"/>
      <c r="AL98" s="107"/>
      <c r="AM98" s="107"/>
      <c r="AN98" s="107"/>
    </row>
    <row r="99" spans="1:40" ht="39" customHeight="1" x14ac:dyDescent="0.2">
      <c r="A99" s="110" t="s">
        <v>286</v>
      </c>
      <c r="B99" s="103" t="s">
        <v>978</v>
      </c>
      <c r="C99" s="103" t="s">
        <v>361</v>
      </c>
      <c r="D99" s="119"/>
      <c r="E99" s="450"/>
      <c r="F99" s="450"/>
      <c r="G99" s="450"/>
      <c r="H99" s="450"/>
      <c r="I99" s="450"/>
      <c r="J99" s="450"/>
      <c r="K99" s="450"/>
      <c r="L99" s="450"/>
      <c r="M99" s="450"/>
      <c r="N99" s="450"/>
      <c r="O99" s="450"/>
      <c r="P99" s="450"/>
      <c r="Q99" s="450"/>
      <c r="R99" s="450"/>
      <c r="S99" s="450"/>
      <c r="T99" s="450"/>
      <c r="U99" s="450"/>
      <c r="V99" s="450"/>
      <c r="W99" s="450"/>
      <c r="X99" s="450"/>
      <c r="Y99" s="450"/>
      <c r="Z99" s="450"/>
      <c r="AA99" s="450"/>
      <c r="AB99" s="450"/>
      <c r="AC99" s="450"/>
      <c r="AD99" s="450"/>
      <c r="AE99" s="450"/>
      <c r="AF99" s="450"/>
      <c r="AG99" s="450"/>
      <c r="AH99" s="450"/>
    </row>
    <row r="100" spans="1:40" x14ac:dyDescent="0.2">
      <c r="A100" s="380">
        <f>IF(A96&gt;0,+A89,0)</f>
        <v>0</v>
      </c>
      <c r="B100" s="381">
        <f>IF(B96&gt;0,+B89,0)</f>
        <v>0</v>
      </c>
      <c r="C100" s="382">
        <f>IF(C96&gt;0,C89-C96,0)</f>
        <v>0</v>
      </c>
      <c r="D100" s="444">
        <f>IF(ISERROR((PMT($A$100/12,$B$100*12,-$C$100,0,0)*12)/Income!$N$59),0,(PMT($A$100/12,$B$100*12,-$C$100,0,0)*12)/Income!$N$59)</f>
        <v>0</v>
      </c>
      <c r="E100" s="447">
        <f t="shared" ref="E100:AH100" si="69">IF($B$100&gt;=E47,PMT($A$100/12,$B$100*12,-$C$100,0,0)*12,0)</f>
        <v>0</v>
      </c>
      <c r="F100" s="447">
        <f t="shared" si="69"/>
        <v>0</v>
      </c>
      <c r="G100" s="447">
        <f t="shared" si="69"/>
        <v>0</v>
      </c>
      <c r="H100" s="447">
        <f t="shared" si="69"/>
        <v>0</v>
      </c>
      <c r="I100" s="447">
        <f t="shared" si="69"/>
        <v>0</v>
      </c>
      <c r="J100" s="447">
        <f t="shared" si="69"/>
        <v>0</v>
      </c>
      <c r="K100" s="447">
        <f t="shared" si="69"/>
        <v>0</v>
      </c>
      <c r="L100" s="447">
        <f t="shared" si="69"/>
        <v>0</v>
      </c>
      <c r="M100" s="447">
        <f t="shared" si="69"/>
        <v>0</v>
      </c>
      <c r="N100" s="447">
        <f t="shared" si="69"/>
        <v>0</v>
      </c>
      <c r="O100" s="447">
        <f t="shared" si="69"/>
        <v>0</v>
      </c>
      <c r="P100" s="447">
        <f t="shared" si="69"/>
        <v>0</v>
      </c>
      <c r="Q100" s="447">
        <f t="shared" si="69"/>
        <v>0</v>
      </c>
      <c r="R100" s="447">
        <f t="shared" si="69"/>
        <v>0</v>
      </c>
      <c r="S100" s="447">
        <f t="shared" si="69"/>
        <v>0</v>
      </c>
      <c r="T100" s="447">
        <f t="shared" si="69"/>
        <v>0</v>
      </c>
      <c r="U100" s="447">
        <f t="shared" si="69"/>
        <v>0</v>
      </c>
      <c r="V100" s="447">
        <f t="shared" si="69"/>
        <v>0</v>
      </c>
      <c r="W100" s="447">
        <f t="shared" si="69"/>
        <v>0</v>
      </c>
      <c r="X100" s="447">
        <f t="shared" si="69"/>
        <v>0</v>
      </c>
      <c r="Y100" s="447">
        <f t="shared" si="69"/>
        <v>0</v>
      </c>
      <c r="Z100" s="447">
        <f t="shared" si="69"/>
        <v>0</v>
      </c>
      <c r="AA100" s="447">
        <f t="shared" si="69"/>
        <v>0</v>
      </c>
      <c r="AB100" s="447">
        <f t="shared" si="69"/>
        <v>0</v>
      </c>
      <c r="AC100" s="447">
        <f t="shared" si="69"/>
        <v>0</v>
      </c>
      <c r="AD100" s="447">
        <f t="shared" si="69"/>
        <v>0</v>
      </c>
      <c r="AE100" s="447">
        <f t="shared" si="69"/>
        <v>0</v>
      </c>
      <c r="AF100" s="447">
        <f t="shared" si="69"/>
        <v>0</v>
      </c>
      <c r="AG100" s="447">
        <f t="shared" si="69"/>
        <v>0</v>
      </c>
      <c r="AH100" s="447">
        <f t="shared" si="69"/>
        <v>0</v>
      </c>
      <c r="AI100" s="101" t="s">
        <v>363</v>
      </c>
    </row>
    <row r="101" spans="1:40" s="105" customFormat="1" ht="13.5" customHeight="1" thickBot="1" x14ac:dyDescent="0.25">
      <c r="A101" s="204"/>
      <c r="B101" s="205"/>
      <c r="C101" s="199"/>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0"/>
      <c r="Z101" s="200"/>
      <c r="AA101" s="200"/>
      <c r="AB101" s="200"/>
      <c r="AC101" s="200"/>
      <c r="AD101" s="200"/>
      <c r="AE101" s="200"/>
      <c r="AF101" s="200"/>
      <c r="AG101" s="200"/>
      <c r="AH101" s="200"/>
      <c r="AI101" s="1419" t="s">
        <v>364</v>
      </c>
      <c r="AJ101" s="1419"/>
      <c r="AK101" s="1419"/>
      <c r="AL101" s="1419"/>
      <c r="AM101" s="1419"/>
      <c r="AN101" s="1419"/>
    </row>
    <row r="102" spans="1:40" s="105" customFormat="1" ht="15.75" thickBot="1" x14ac:dyDescent="0.25">
      <c r="A102" s="1472" t="s">
        <v>366</v>
      </c>
      <c r="B102" s="1472"/>
      <c r="C102" s="1472"/>
      <c r="D102" s="197"/>
      <c r="E102" s="214"/>
      <c r="F102" s="214"/>
      <c r="G102" s="214"/>
      <c r="H102" s="214"/>
      <c r="I102" s="214"/>
      <c r="J102" s="214"/>
      <c r="K102" s="214"/>
      <c r="L102" s="214"/>
      <c r="M102" s="214"/>
      <c r="N102" s="214"/>
      <c r="O102" s="214"/>
      <c r="P102" s="214"/>
      <c r="Q102" s="214"/>
      <c r="R102" s="214"/>
      <c r="S102" s="214"/>
      <c r="T102" s="214"/>
      <c r="U102" s="214"/>
      <c r="V102" s="214"/>
      <c r="W102" s="214"/>
      <c r="X102" s="214"/>
      <c r="Y102" s="214"/>
      <c r="Z102" s="214"/>
      <c r="AA102" s="214"/>
      <c r="AB102" s="214"/>
      <c r="AC102" s="214"/>
      <c r="AD102" s="214"/>
      <c r="AE102" s="214"/>
      <c r="AF102" s="214"/>
      <c r="AG102" s="214"/>
      <c r="AH102" s="214"/>
      <c r="AI102" s="101" t="s">
        <v>959</v>
      </c>
      <c r="AJ102" s="101"/>
      <c r="AK102" s="928"/>
      <c r="AL102" s="928"/>
      <c r="AM102" s="928"/>
      <c r="AN102" s="101"/>
    </row>
    <row r="103" spans="1:40" x14ac:dyDescent="0.2">
      <c r="A103" s="1471" t="s">
        <v>290</v>
      </c>
      <c r="B103" s="1471"/>
      <c r="C103" s="1471"/>
      <c r="D103" s="194"/>
      <c r="E103" s="207"/>
      <c r="F103" s="207"/>
      <c r="G103" s="207"/>
      <c r="H103" s="207"/>
      <c r="I103" s="207"/>
      <c r="J103" s="207"/>
      <c r="K103" s="207"/>
      <c r="L103" s="207"/>
      <c r="M103" s="207"/>
      <c r="N103" s="207"/>
      <c r="O103" s="207"/>
      <c r="P103" s="207"/>
      <c r="Q103" s="207"/>
      <c r="R103" s="207"/>
      <c r="S103" s="207"/>
      <c r="T103" s="207"/>
      <c r="U103" s="207"/>
      <c r="V103" s="207"/>
      <c r="W103" s="207"/>
      <c r="X103" s="207"/>
      <c r="Y103" s="207"/>
      <c r="Z103" s="207"/>
      <c r="AA103" s="207"/>
      <c r="AB103" s="207"/>
      <c r="AC103" s="207"/>
      <c r="AD103" s="207"/>
      <c r="AE103" s="207"/>
      <c r="AF103" s="207"/>
      <c r="AG103" s="207"/>
      <c r="AH103" s="207"/>
      <c r="AI103" s="105"/>
      <c r="AJ103" s="105"/>
    </row>
    <row r="104" spans="1:40" x14ac:dyDescent="0.2">
      <c r="A104" s="1432" t="s">
        <v>286</v>
      </c>
      <c r="B104" s="1432"/>
      <c r="C104" s="1432" t="s">
        <v>288</v>
      </c>
      <c r="D104" s="1432"/>
      <c r="E104" s="208"/>
      <c r="F104" s="209"/>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105"/>
      <c r="AJ104" s="105"/>
      <c r="AK104" s="105"/>
      <c r="AL104" s="105"/>
      <c r="AM104" s="105"/>
      <c r="AN104" s="105"/>
    </row>
    <row r="105" spans="1:40" x14ac:dyDescent="0.2">
      <c r="A105" s="1423">
        <v>0</v>
      </c>
      <c r="B105" s="1424"/>
      <c r="C105" s="1425"/>
      <c r="D105" s="1426"/>
      <c r="E105" s="447">
        <f>IF(E125&gt;0,E125,0)</f>
        <v>0</v>
      </c>
      <c r="F105" s="830">
        <f t="shared" ref="F105:AH105" si="70">IF(F125&gt;0,F125,0)</f>
        <v>0</v>
      </c>
      <c r="G105" s="830">
        <f t="shared" si="70"/>
        <v>0</v>
      </c>
      <c r="H105" s="830">
        <f t="shared" si="70"/>
        <v>0</v>
      </c>
      <c r="I105" s="830">
        <f t="shared" si="70"/>
        <v>0</v>
      </c>
      <c r="J105" s="830">
        <f t="shared" si="70"/>
        <v>0</v>
      </c>
      <c r="K105" s="830">
        <f t="shared" si="70"/>
        <v>0</v>
      </c>
      <c r="L105" s="830">
        <f t="shared" si="70"/>
        <v>0</v>
      </c>
      <c r="M105" s="830">
        <f t="shared" si="70"/>
        <v>0</v>
      </c>
      <c r="N105" s="830">
        <f t="shared" si="70"/>
        <v>0</v>
      </c>
      <c r="O105" s="830">
        <f t="shared" si="70"/>
        <v>0</v>
      </c>
      <c r="P105" s="830">
        <f t="shared" si="70"/>
        <v>0</v>
      </c>
      <c r="Q105" s="830">
        <f t="shared" si="70"/>
        <v>0</v>
      </c>
      <c r="R105" s="830">
        <f t="shared" si="70"/>
        <v>0</v>
      </c>
      <c r="S105" s="830">
        <f t="shared" si="70"/>
        <v>0</v>
      </c>
      <c r="T105" s="830">
        <f t="shared" si="70"/>
        <v>0</v>
      </c>
      <c r="U105" s="830">
        <f t="shared" si="70"/>
        <v>0</v>
      </c>
      <c r="V105" s="830">
        <f t="shared" si="70"/>
        <v>0</v>
      </c>
      <c r="W105" s="830">
        <f t="shared" si="70"/>
        <v>0</v>
      </c>
      <c r="X105" s="830">
        <f t="shared" si="70"/>
        <v>0</v>
      </c>
      <c r="Y105" s="830">
        <f t="shared" si="70"/>
        <v>0</v>
      </c>
      <c r="Z105" s="830">
        <f t="shared" si="70"/>
        <v>0</v>
      </c>
      <c r="AA105" s="830">
        <f t="shared" si="70"/>
        <v>0</v>
      </c>
      <c r="AB105" s="830">
        <f t="shared" si="70"/>
        <v>0</v>
      </c>
      <c r="AC105" s="830">
        <f t="shared" si="70"/>
        <v>0</v>
      </c>
      <c r="AD105" s="830">
        <f t="shared" si="70"/>
        <v>0</v>
      </c>
      <c r="AE105" s="830">
        <f t="shared" si="70"/>
        <v>0</v>
      </c>
      <c r="AF105" s="830">
        <f t="shared" si="70"/>
        <v>0</v>
      </c>
      <c r="AG105" s="830">
        <f t="shared" si="70"/>
        <v>0</v>
      </c>
      <c r="AH105" s="830">
        <f t="shared" si="70"/>
        <v>0</v>
      </c>
      <c r="AK105" s="105"/>
      <c r="AL105" s="105"/>
      <c r="AM105" s="105"/>
      <c r="AN105" s="105"/>
    </row>
    <row r="106" spans="1:40" x14ac:dyDescent="0.2">
      <c r="A106" s="1427" t="s">
        <v>1279</v>
      </c>
      <c r="B106" s="1428"/>
      <c r="C106" s="1428"/>
      <c r="D106" s="1429"/>
      <c r="E106" s="832">
        <f>SUM(C105+(C105*A105)-E105)</f>
        <v>0</v>
      </c>
      <c r="F106" s="829">
        <f t="shared" ref="F106" si="71">IF(E106&gt;0,(E106+(E106*B105)-F105),(F105*-1))</f>
        <v>0</v>
      </c>
      <c r="G106" s="829">
        <f>IF(F106&gt;0,(F106+(F106*A105)-G105),(G105*-1))</f>
        <v>0</v>
      </c>
      <c r="H106" s="829">
        <f>IF(G106&gt;0,(G106+(G106*A105)-H105),(H105*-1))</f>
        <v>0</v>
      </c>
      <c r="I106" s="829">
        <f>IF(H106&gt;0,(H106+(H106*A105)-I105),(I105*-1))</f>
        <v>0</v>
      </c>
      <c r="J106" s="829">
        <f>IF(I106&gt;0,(I106+(I106*A105)-J105),(J105*-1))</f>
        <v>0</v>
      </c>
      <c r="K106" s="829">
        <f>IF(J106&gt;0,(J106+(J106*A105)-K105),(K105*-1))</f>
        <v>0</v>
      </c>
      <c r="L106" s="829">
        <f>IF(K106&gt;0,(K106+(K106*A105)-L105),(L105*-1))</f>
        <v>0</v>
      </c>
      <c r="M106" s="829">
        <f>IF(L106&gt;0,(L106+(L106*A105)-M105),(M105*-1))</f>
        <v>0</v>
      </c>
      <c r="N106" s="829">
        <f>IF(M106&gt;0,(M106+(M106*A105)-N105),(N105*-1))</f>
        <v>0</v>
      </c>
      <c r="O106" s="829">
        <f>IF(N106&gt;0,(N106+(N106*A105)-O105),(O105*-1))</f>
        <v>0</v>
      </c>
      <c r="P106" s="829">
        <f>IF(O106&gt;0,(O106+(O106*A105)-P105),(P105*-1))</f>
        <v>0</v>
      </c>
      <c r="Q106" s="829">
        <f>IF(P106&gt;0,(P106+(P106*A105)-Q105),(Q105*-1))</f>
        <v>0</v>
      </c>
      <c r="R106" s="829">
        <f>IF(Q106&gt;0,(Q106+(Q106*A105)-R105),(R105*-1))</f>
        <v>0</v>
      </c>
      <c r="S106" s="829">
        <f>IF(R106&gt;0,(R106+(R106*A105)-S105),(S105*-1))</f>
        <v>0</v>
      </c>
      <c r="T106" s="829">
        <f>IF(S106&gt;0,(S106+(S106*A105)-T105),(T105*-1))</f>
        <v>0</v>
      </c>
      <c r="U106" s="829">
        <f>IF(T106&gt;0,(T106+(T106*A105)-U105),(U105*-1))</f>
        <v>0</v>
      </c>
      <c r="V106" s="829">
        <f>IF(U106&gt;0,(U106+(U106*A105)-V105),(V105*-1))</f>
        <v>0</v>
      </c>
      <c r="W106" s="829">
        <f>IF(V106&gt;0,(V106+(V106*A105)-W105),(W105*-1))</f>
        <v>0</v>
      </c>
      <c r="X106" s="829">
        <f>IF(W106&gt;0,(W106+(W106*A105)-X105),(X105*-1))</f>
        <v>0</v>
      </c>
      <c r="Y106" s="829">
        <f>IF(X106&gt;0,(X106+(X106*A105)-Y105),(Y105*-1))</f>
        <v>0</v>
      </c>
      <c r="Z106" s="829">
        <f>IF(Y106&gt;0,(Y106+(Y106*A105)-Z105),(Z105*-1))</f>
        <v>0</v>
      </c>
      <c r="AA106" s="829">
        <f>IF(Z106&gt;0,(Z106+(Z106*A105)-AA105),(AA105*-1))</f>
        <v>0</v>
      </c>
      <c r="AB106" s="829">
        <f>IF(AA106&gt;0,(AA106+(AA106*A105)-AB105),(AB105*-1))</f>
        <v>0</v>
      </c>
      <c r="AC106" s="829">
        <f>IF(AB106&gt;0,(AB106+(AB106*A105)-AC105),(AC105*-1))</f>
        <v>0</v>
      </c>
      <c r="AD106" s="829">
        <f>IF(AC106&gt;0,(AC106+(AC106*A105)-AD105),(AD105*-1))</f>
        <v>0</v>
      </c>
      <c r="AE106" s="829">
        <f>IF(AD106&gt;0,(AD106+(AD106*A105)-AE105),(AE105*-1))</f>
        <v>0</v>
      </c>
      <c r="AF106" s="829">
        <f>IF(AE106&gt;0,(AE106+(AE106*A105)-AF105),(AF105*-1))</f>
        <v>0</v>
      </c>
      <c r="AG106" s="829">
        <f>IF(AF106&gt;0,(AF106+(AF106*A105)-AG105),(AG105*-1))</f>
        <v>0</v>
      </c>
      <c r="AH106" s="829">
        <f>IF(AG106&gt;0,(AG106+(AG106*A105)-AH105),(AH105*-1))</f>
        <v>0</v>
      </c>
      <c r="AJ106" s="598"/>
    </row>
    <row r="107" spans="1:40" ht="27" customHeight="1" x14ac:dyDescent="0.2">
      <c r="A107" s="1474" t="s">
        <v>1027</v>
      </c>
      <c r="B107" s="1475"/>
      <c r="C107" s="1475"/>
      <c r="D107" s="147"/>
      <c r="E107" s="210"/>
      <c r="F107" s="451"/>
      <c r="G107" s="451"/>
      <c r="H107" s="451"/>
      <c r="I107" s="451"/>
      <c r="J107" s="451"/>
      <c r="K107" s="451"/>
      <c r="L107" s="451"/>
      <c r="M107" s="451"/>
      <c r="N107" s="451"/>
      <c r="O107" s="451"/>
      <c r="P107" s="451"/>
      <c r="Q107" s="451"/>
      <c r="R107" s="451"/>
      <c r="S107" s="451"/>
      <c r="T107" s="451"/>
      <c r="U107" s="451"/>
      <c r="V107" s="451"/>
      <c r="W107" s="451"/>
      <c r="X107" s="451"/>
      <c r="Y107" s="451"/>
      <c r="Z107" s="451"/>
      <c r="AA107" s="451"/>
      <c r="AB107" s="451"/>
      <c r="AC107" s="451"/>
      <c r="AD107" s="451"/>
      <c r="AE107" s="451"/>
      <c r="AF107" s="451"/>
      <c r="AG107" s="451"/>
      <c r="AH107" s="451"/>
    </row>
    <row r="108" spans="1:40" x14ac:dyDescent="0.2">
      <c r="A108" s="1432" t="s">
        <v>286</v>
      </c>
      <c r="B108" s="1432"/>
      <c r="C108" s="1432" t="s">
        <v>288</v>
      </c>
      <c r="D108" s="1432"/>
      <c r="E108" s="451"/>
      <c r="F108" s="451"/>
      <c r="G108" s="451"/>
      <c r="H108" s="451"/>
      <c r="I108" s="451"/>
      <c r="J108" s="451"/>
      <c r="K108" s="451"/>
      <c r="L108" s="451"/>
      <c r="M108" s="451"/>
      <c r="N108" s="451"/>
      <c r="O108" s="451"/>
      <c r="P108" s="451"/>
      <c r="Q108" s="451"/>
      <c r="R108" s="451"/>
      <c r="S108" s="451"/>
      <c r="T108" s="451"/>
      <c r="U108" s="451"/>
      <c r="V108" s="451"/>
      <c r="W108" s="451"/>
      <c r="X108" s="451"/>
      <c r="Y108" s="451"/>
      <c r="Z108" s="451"/>
      <c r="AA108" s="451"/>
      <c r="AB108" s="451"/>
      <c r="AC108" s="451"/>
      <c r="AD108" s="451"/>
      <c r="AE108" s="451"/>
      <c r="AF108" s="451"/>
      <c r="AG108" s="451"/>
      <c r="AH108" s="451"/>
    </row>
    <row r="109" spans="1:40" s="707" customFormat="1" x14ac:dyDescent="0.2">
      <c r="A109" s="710" t="s">
        <v>1054</v>
      </c>
      <c r="B109" s="1462"/>
      <c r="C109" s="1463"/>
      <c r="D109" s="1463"/>
      <c r="E109" s="1463"/>
      <c r="F109" s="1463"/>
      <c r="G109" s="1464"/>
      <c r="H109" s="828"/>
      <c r="I109" s="828"/>
      <c r="J109" s="828"/>
      <c r="K109" s="828"/>
      <c r="L109" s="828"/>
      <c r="M109" s="828"/>
      <c r="N109" s="828"/>
      <c r="O109" s="828"/>
      <c r="P109" s="828"/>
      <c r="Q109" s="828"/>
      <c r="R109" s="828"/>
      <c r="S109" s="828"/>
      <c r="T109" s="828"/>
      <c r="U109" s="828"/>
      <c r="V109" s="828"/>
      <c r="W109" s="828"/>
      <c r="X109" s="828"/>
      <c r="Y109" s="828"/>
      <c r="Z109" s="828"/>
      <c r="AA109" s="828"/>
      <c r="AB109" s="828"/>
      <c r="AC109" s="828"/>
      <c r="AD109" s="828"/>
      <c r="AE109" s="828"/>
      <c r="AF109" s="828"/>
      <c r="AG109" s="828"/>
      <c r="AH109" s="828"/>
      <c r="AI109" s="101"/>
      <c r="AJ109" s="101"/>
      <c r="AK109" s="101"/>
      <c r="AL109" s="101"/>
      <c r="AM109" s="101"/>
      <c r="AN109" s="101"/>
    </row>
    <row r="110" spans="1:40" x14ac:dyDescent="0.2">
      <c r="A110" s="1423">
        <v>0</v>
      </c>
      <c r="B110" s="1424"/>
      <c r="C110" s="1425"/>
      <c r="D110" s="1426"/>
      <c r="E110" s="706">
        <f>IF(E106&lt;=0,E106*(-1),0)</f>
        <v>0</v>
      </c>
      <c r="F110" s="706">
        <f t="shared" ref="F110:AH110" si="72">IF(F106&lt;=0,F106*(-1),0)</f>
        <v>0</v>
      </c>
      <c r="G110" s="706">
        <f t="shared" si="72"/>
        <v>0</v>
      </c>
      <c r="H110" s="706">
        <f t="shared" si="72"/>
        <v>0</v>
      </c>
      <c r="I110" s="706">
        <f t="shared" si="72"/>
        <v>0</v>
      </c>
      <c r="J110" s="706">
        <f t="shared" si="72"/>
        <v>0</v>
      </c>
      <c r="K110" s="706">
        <f t="shared" si="72"/>
        <v>0</v>
      </c>
      <c r="L110" s="706">
        <f t="shared" si="72"/>
        <v>0</v>
      </c>
      <c r="M110" s="706">
        <f t="shared" si="72"/>
        <v>0</v>
      </c>
      <c r="N110" s="706">
        <f t="shared" si="72"/>
        <v>0</v>
      </c>
      <c r="O110" s="706">
        <f t="shared" si="72"/>
        <v>0</v>
      </c>
      <c r="P110" s="706">
        <f t="shared" si="72"/>
        <v>0</v>
      </c>
      <c r="Q110" s="706">
        <f t="shared" si="72"/>
        <v>0</v>
      </c>
      <c r="R110" s="706">
        <f t="shared" si="72"/>
        <v>0</v>
      </c>
      <c r="S110" s="706">
        <f t="shared" si="72"/>
        <v>0</v>
      </c>
      <c r="T110" s="706">
        <f t="shared" si="72"/>
        <v>0</v>
      </c>
      <c r="U110" s="706">
        <f t="shared" si="72"/>
        <v>0</v>
      </c>
      <c r="V110" s="706">
        <f t="shared" si="72"/>
        <v>0</v>
      </c>
      <c r="W110" s="706">
        <f t="shared" si="72"/>
        <v>0</v>
      </c>
      <c r="X110" s="706">
        <f t="shared" si="72"/>
        <v>0</v>
      </c>
      <c r="Y110" s="706">
        <f t="shared" si="72"/>
        <v>0</v>
      </c>
      <c r="Z110" s="706">
        <f t="shared" si="72"/>
        <v>0</v>
      </c>
      <c r="AA110" s="706">
        <f t="shared" si="72"/>
        <v>0</v>
      </c>
      <c r="AB110" s="706">
        <f t="shared" si="72"/>
        <v>0</v>
      </c>
      <c r="AC110" s="706">
        <f t="shared" si="72"/>
        <v>0</v>
      </c>
      <c r="AD110" s="706">
        <f t="shared" si="72"/>
        <v>0</v>
      </c>
      <c r="AE110" s="706">
        <f t="shared" si="72"/>
        <v>0</v>
      </c>
      <c r="AF110" s="706">
        <f t="shared" si="72"/>
        <v>0</v>
      </c>
      <c r="AG110" s="706">
        <f t="shared" si="72"/>
        <v>0</v>
      </c>
      <c r="AH110" s="706">
        <f t="shared" si="72"/>
        <v>0</v>
      </c>
    </row>
    <row r="111" spans="1:40" s="707" customFormat="1" ht="15" customHeight="1" x14ac:dyDescent="0.2">
      <c r="A111" s="1427" t="s">
        <v>1279</v>
      </c>
      <c r="B111" s="1428"/>
      <c r="C111" s="1428"/>
      <c r="D111" s="1428"/>
      <c r="E111" s="832">
        <f>SUM(C110+(C110*A110)-E110)</f>
        <v>0</v>
      </c>
      <c r="F111" s="832">
        <f>IF(E111&gt;0,E111 + (E111*A110)-F110,0-F110)</f>
        <v>0</v>
      </c>
      <c r="G111" s="832">
        <f>IF(F111&gt;0,F111 + (F111*A110)-G110,0-G110)</f>
        <v>0</v>
      </c>
      <c r="H111" s="832">
        <f>IF(G111&gt;0,G111 + (G111*A110)-H110,0-H110)</f>
        <v>0</v>
      </c>
      <c r="I111" s="832">
        <f>IF(H111&gt;0,H111 + (H111*A110)-I110,0-I110)</f>
        <v>0</v>
      </c>
      <c r="J111" s="832">
        <f>IF(I111&gt;0,I111 + (I111*A110)-J110,0-J110)</f>
        <v>0</v>
      </c>
      <c r="K111" s="832">
        <f>IF(J111&gt;0,J111 + (J111*A110)-K110,0-K110)</f>
        <v>0</v>
      </c>
      <c r="L111" s="832">
        <f>IF(K111&gt;0,K111 + (K111*A110)-L110,0-L110)</f>
        <v>0</v>
      </c>
      <c r="M111" s="832">
        <f>IF(L111&gt;0,L111 + (L111*A110)-M110,0-M110)</f>
        <v>0</v>
      </c>
      <c r="N111" s="832">
        <f>IF(M111&gt;0,M111 + (M111*A110)-N110,0-N110)</f>
        <v>0</v>
      </c>
      <c r="O111" s="832">
        <f>IF(N111&gt;0,N111 + (N111*A110)-O110,0-O110)</f>
        <v>0</v>
      </c>
      <c r="P111" s="832">
        <f>IF(O111&gt;0,O111 + (O111*A110)-P110,0-P110)</f>
        <v>0</v>
      </c>
      <c r="Q111" s="832">
        <f>IF(P111&gt;0,P111 + (P111*A110)-Q110,0-Q110)</f>
        <v>0</v>
      </c>
      <c r="R111" s="832">
        <f>IF(Q111&gt;0,Q111 + (Q111*A110)-R110,0-R110)</f>
        <v>0</v>
      </c>
      <c r="S111" s="832">
        <f>IF(R111&gt;0,R111 + (R111*A110)-S110,0-S110)</f>
        <v>0</v>
      </c>
      <c r="T111" s="832">
        <f>IF(S111&gt;0,S111 + (S111*A110)-T110,0-T110)</f>
        <v>0</v>
      </c>
      <c r="U111" s="832">
        <f>IF(T111&gt;0,T111 + (T111*A110)-U110,0-U110)</f>
        <v>0</v>
      </c>
      <c r="V111" s="832">
        <f>IF(U111&gt;0,U111 + (U111*A110)-V110,0-V110)</f>
        <v>0</v>
      </c>
      <c r="W111" s="832">
        <f>IF(V111&gt;0,V111 + (V111*A110)-W110,0-W110)</f>
        <v>0</v>
      </c>
      <c r="X111" s="832">
        <f>IF(W111&gt;0,W111 + (W111*A110)-X110,0-X110)</f>
        <v>0</v>
      </c>
      <c r="Y111" s="832">
        <f>IF(X111&gt;0,X111 + (X111*A110)-Y110,0-Y110)</f>
        <v>0</v>
      </c>
      <c r="Z111" s="832">
        <f>IF(Y111&gt;0,Y111 + (Y111*A110)-Z110,0-Z110)</f>
        <v>0</v>
      </c>
      <c r="AA111" s="832">
        <f>IF(Z111&gt;0,Z111 + (Z111*A110)-AA110,0-AA110)</f>
        <v>0</v>
      </c>
      <c r="AB111" s="832">
        <f>IF(AA111&gt;0,AA111 + (AA111*A110)-AB110,0-AB110)</f>
        <v>0</v>
      </c>
      <c r="AC111" s="832">
        <f>IF(AB111&gt;0,AB111 + (AB111*A110)-AC110,0-AC110)</f>
        <v>0</v>
      </c>
      <c r="AD111" s="832">
        <f>IF(AC111&gt;0,AC111 + (AC111*A110)-AD110,0-AD110)</f>
        <v>0</v>
      </c>
      <c r="AE111" s="832">
        <f>IF(AD111&gt;0,AD111 + (AD111*A110)-AE110,0-AE110)</f>
        <v>0</v>
      </c>
      <c r="AF111" s="832">
        <f>IF(AE111&gt;0,AE111 + (AE111*A110)-AF110,0-AF110)</f>
        <v>0</v>
      </c>
      <c r="AG111" s="832">
        <f>IF(AF111&gt;0,AF111 + (AF111*A110)-AG110,0-AG110)</f>
        <v>0</v>
      </c>
      <c r="AH111" s="832">
        <f>IF(AG111&gt;0,AG111 + (AG111*A110)-AH110,0-AH110)</f>
        <v>0</v>
      </c>
      <c r="AK111" s="101"/>
      <c r="AL111" s="101"/>
      <c r="AM111" s="101"/>
      <c r="AN111" s="101"/>
    </row>
    <row r="112" spans="1:40" s="707" customFormat="1" x14ac:dyDescent="0.2">
      <c r="A112" s="710" t="s">
        <v>1054</v>
      </c>
      <c r="B112" s="1459"/>
      <c r="C112" s="1460"/>
      <c r="D112" s="1460"/>
      <c r="E112" s="1460"/>
      <c r="F112" s="1460"/>
      <c r="G112" s="1461"/>
      <c r="H112" s="708"/>
      <c r="I112" s="708"/>
      <c r="J112" s="708"/>
      <c r="K112" s="708"/>
      <c r="L112" s="708"/>
      <c r="M112" s="708"/>
      <c r="N112" s="708"/>
      <c r="O112" s="708"/>
      <c r="P112" s="708"/>
      <c r="Q112" s="708"/>
      <c r="R112" s="708"/>
      <c r="S112" s="708"/>
      <c r="T112" s="708"/>
      <c r="U112" s="708"/>
      <c r="V112" s="708"/>
      <c r="W112" s="708"/>
      <c r="X112" s="708"/>
      <c r="Y112" s="708"/>
      <c r="Z112" s="708"/>
      <c r="AA112" s="708"/>
      <c r="AB112" s="708"/>
      <c r="AC112" s="708"/>
      <c r="AD112" s="708"/>
      <c r="AE112" s="708"/>
      <c r="AF112" s="708"/>
      <c r="AG112" s="708"/>
      <c r="AH112" s="708"/>
      <c r="AI112" s="101" t="s">
        <v>1280</v>
      </c>
      <c r="AJ112" s="101"/>
    </row>
    <row r="113" spans="1:40" x14ac:dyDescent="0.2">
      <c r="A113" s="1423">
        <v>0</v>
      </c>
      <c r="B113" s="1424"/>
      <c r="C113" s="1425"/>
      <c r="D113" s="1426"/>
      <c r="E113" s="706">
        <f t="shared" ref="E113:AH113" si="73">IF(E111&lt;=0,E111*(-1),0)</f>
        <v>0</v>
      </c>
      <c r="F113" s="706">
        <f t="shared" si="73"/>
        <v>0</v>
      </c>
      <c r="G113" s="706">
        <f t="shared" si="73"/>
        <v>0</v>
      </c>
      <c r="H113" s="706">
        <f t="shared" si="73"/>
        <v>0</v>
      </c>
      <c r="I113" s="706">
        <f t="shared" si="73"/>
        <v>0</v>
      </c>
      <c r="J113" s="706">
        <f t="shared" si="73"/>
        <v>0</v>
      </c>
      <c r="K113" s="706">
        <f t="shared" si="73"/>
        <v>0</v>
      </c>
      <c r="L113" s="706">
        <f t="shared" si="73"/>
        <v>0</v>
      </c>
      <c r="M113" s="706">
        <f t="shared" si="73"/>
        <v>0</v>
      </c>
      <c r="N113" s="706">
        <f t="shared" si="73"/>
        <v>0</v>
      </c>
      <c r="O113" s="706">
        <f t="shared" si="73"/>
        <v>0</v>
      </c>
      <c r="P113" s="706">
        <f t="shared" si="73"/>
        <v>0</v>
      </c>
      <c r="Q113" s="706">
        <f t="shared" si="73"/>
        <v>0</v>
      </c>
      <c r="R113" s="706">
        <f t="shared" si="73"/>
        <v>0</v>
      </c>
      <c r="S113" s="706">
        <f t="shared" si="73"/>
        <v>0</v>
      </c>
      <c r="T113" s="706">
        <f t="shared" si="73"/>
        <v>0</v>
      </c>
      <c r="U113" s="706">
        <f t="shared" si="73"/>
        <v>0</v>
      </c>
      <c r="V113" s="706">
        <f t="shared" si="73"/>
        <v>0</v>
      </c>
      <c r="W113" s="706">
        <f t="shared" si="73"/>
        <v>0</v>
      </c>
      <c r="X113" s="706">
        <f t="shared" si="73"/>
        <v>0</v>
      </c>
      <c r="Y113" s="706">
        <f t="shared" si="73"/>
        <v>0</v>
      </c>
      <c r="Z113" s="706">
        <f t="shared" si="73"/>
        <v>0</v>
      </c>
      <c r="AA113" s="706">
        <f t="shared" si="73"/>
        <v>0</v>
      </c>
      <c r="AB113" s="706">
        <f t="shared" si="73"/>
        <v>0</v>
      </c>
      <c r="AC113" s="706">
        <f t="shared" si="73"/>
        <v>0</v>
      </c>
      <c r="AD113" s="706">
        <f t="shared" si="73"/>
        <v>0</v>
      </c>
      <c r="AE113" s="706">
        <f t="shared" si="73"/>
        <v>0</v>
      </c>
      <c r="AF113" s="706">
        <f t="shared" si="73"/>
        <v>0</v>
      </c>
      <c r="AG113" s="706">
        <f t="shared" si="73"/>
        <v>0</v>
      </c>
      <c r="AH113" s="706">
        <f t="shared" si="73"/>
        <v>0</v>
      </c>
      <c r="AI113" s="707"/>
      <c r="AJ113" s="707"/>
    </row>
    <row r="114" spans="1:40" s="831" customFormat="1" x14ac:dyDescent="0.2">
      <c r="A114" s="1427" t="s">
        <v>1279</v>
      </c>
      <c r="B114" s="1428"/>
      <c r="C114" s="1428"/>
      <c r="D114" s="1429"/>
      <c r="E114" s="832">
        <f>SUM(C113+(C113*A113)-E113)</f>
        <v>0</v>
      </c>
      <c r="F114" s="832">
        <f>IF(E114&gt;0,E114 + (E114*A113)-F113,0-F113)</f>
        <v>0</v>
      </c>
      <c r="G114" s="832">
        <f>IF(F114&gt;0,F114 + (F114*A113)-G113,0-G113)</f>
        <v>0</v>
      </c>
      <c r="H114" s="832">
        <f>IF(G114&gt;0,G114 + (G114*A113)-H113,0-H113)</f>
        <v>0</v>
      </c>
      <c r="I114" s="832">
        <f>IF(H114&gt;0,H114 + (H114*A113)-I113,0-I113)</f>
        <v>0</v>
      </c>
      <c r="J114" s="832">
        <f>IF(I114&gt;0,I114 + (I114*A113)-J113,0-J113)</f>
        <v>0</v>
      </c>
      <c r="K114" s="832">
        <f>IF(J114&gt;0,J114 + (J114*A113)-K113,0-K113)</f>
        <v>0</v>
      </c>
      <c r="L114" s="832">
        <f>IF(K114&gt;0,K114 + (K114*A113)-L113,0-L113)</f>
        <v>0</v>
      </c>
      <c r="M114" s="832">
        <f>IF(L114&gt;0,L114 + (L114*A113)-M113,0-M113)</f>
        <v>0</v>
      </c>
      <c r="N114" s="832">
        <f>IF(M114&gt;0,M114 + (M114*A113)-N113,0-N113)</f>
        <v>0</v>
      </c>
      <c r="O114" s="832">
        <f>IF(N114&gt;0,N114 + (N114*A113)-O113,0-O113)</f>
        <v>0</v>
      </c>
      <c r="P114" s="832">
        <f>IF(O114&gt;0,O114 + (O114*A113)-P113,0-P113)</f>
        <v>0</v>
      </c>
      <c r="Q114" s="832">
        <f>IF(P114&gt;0,P114 + (P114*A113)-Q113,0-Q113)</f>
        <v>0</v>
      </c>
      <c r="R114" s="832">
        <f>IF(Q114&gt;0,Q114 + (Q114*A113)-R113,0-R113)</f>
        <v>0</v>
      </c>
      <c r="S114" s="832">
        <f>IF(R114&gt;0,R114 + (R114*A113)-S113,0-S113)</f>
        <v>0</v>
      </c>
      <c r="T114" s="832">
        <f>IF(S114&gt;0,S114 + (S114*A113)-T113,0-T113)</f>
        <v>0</v>
      </c>
      <c r="U114" s="832">
        <f>IF(T114&gt;0,T114 + (T114*A113)-U113,0-U113)</f>
        <v>0</v>
      </c>
      <c r="V114" s="832">
        <f>IF(U114&gt;0,U114 + (U114*A113)-V113,0-V113)</f>
        <v>0</v>
      </c>
      <c r="W114" s="832">
        <f>IF(V114&gt;0,V114 + (V114*A113)-W113,0-W113)</f>
        <v>0</v>
      </c>
      <c r="X114" s="832">
        <f>IF(W114&gt;0,W114 + (W114*A113)-X113,0-X113)</f>
        <v>0</v>
      </c>
      <c r="Y114" s="832">
        <f>IF(X114&gt;0,X114 + (X114*A113)-Y113,0-Y113)</f>
        <v>0</v>
      </c>
      <c r="Z114" s="832">
        <f>IF(Y114&gt;0,Y114 + (Y114*A113)-Z113,0-Z113)</f>
        <v>0</v>
      </c>
      <c r="AA114" s="832">
        <f>IF(Z114&gt;0,Z114 + (Z114*A113)-AA113,0-AA113)</f>
        <v>0</v>
      </c>
      <c r="AB114" s="832">
        <f>IF(AA114&gt;0,AA114 + (AA114*A113)-AB113,0-AB113)</f>
        <v>0</v>
      </c>
      <c r="AC114" s="832">
        <f>IF(AB114&gt;0,AB114 + (AB114*A113)-AC113,0-AC113)</f>
        <v>0</v>
      </c>
      <c r="AD114" s="832">
        <f>IF(AC114&gt;0,AC114 + (AC114*A113)-AD113,0-AD113)</f>
        <v>0</v>
      </c>
      <c r="AE114" s="832">
        <f>IF(AD114&gt;0,AD114 + (AD114*A113)-AE113,0-AE113)</f>
        <v>0</v>
      </c>
      <c r="AF114" s="832">
        <f>IF(AE114&gt;0,AE114 + (AE114*A113)-AF113,0-AF113)</f>
        <v>0</v>
      </c>
      <c r="AG114" s="832">
        <f>IF(AF114&gt;0,AF114 + (AF114*A113)-AG113,0-AG113)</f>
        <v>0</v>
      </c>
      <c r="AH114" s="832">
        <f>IF(AG114&gt;0,AG114 + (AG114*A113)-AH113,0-AH113)</f>
        <v>0</v>
      </c>
      <c r="AI114" s="707"/>
      <c r="AJ114" s="707"/>
      <c r="AK114" s="707"/>
      <c r="AL114" s="707"/>
      <c r="AM114" s="707"/>
      <c r="AN114" s="707"/>
    </row>
    <row r="115" spans="1:40" s="707" customFormat="1" x14ac:dyDescent="0.2">
      <c r="A115" s="710" t="s">
        <v>1054</v>
      </c>
      <c r="B115" s="1459"/>
      <c r="C115" s="1460"/>
      <c r="D115" s="1460"/>
      <c r="E115" s="1460"/>
      <c r="F115" s="1460"/>
      <c r="G115" s="1461"/>
      <c r="H115" s="709"/>
      <c r="I115" s="709"/>
      <c r="J115" s="709"/>
      <c r="K115" s="709"/>
      <c r="L115" s="709"/>
      <c r="M115" s="709"/>
      <c r="N115" s="709"/>
      <c r="O115" s="709"/>
      <c r="P115" s="709"/>
      <c r="Q115" s="709"/>
      <c r="R115" s="709"/>
      <c r="S115" s="709"/>
      <c r="T115" s="709"/>
      <c r="U115" s="709"/>
      <c r="V115" s="709"/>
      <c r="W115" s="709"/>
      <c r="X115" s="709"/>
      <c r="Y115" s="709"/>
      <c r="Z115" s="709"/>
      <c r="AA115" s="709"/>
      <c r="AB115" s="709"/>
      <c r="AC115" s="709"/>
      <c r="AD115" s="709"/>
      <c r="AE115" s="709"/>
      <c r="AF115" s="709"/>
      <c r="AG115" s="709"/>
      <c r="AH115" s="709"/>
      <c r="AI115" s="101"/>
      <c r="AJ115" s="101"/>
    </row>
    <row r="116" spans="1:40" x14ac:dyDescent="0.2">
      <c r="A116" s="1423">
        <v>0</v>
      </c>
      <c r="B116" s="1424"/>
      <c r="C116" s="1425"/>
      <c r="D116" s="1426"/>
      <c r="E116" s="706">
        <f t="shared" ref="E116:AH116" si="74">IF(E114&lt;=0,E114*(-1),0)</f>
        <v>0</v>
      </c>
      <c r="F116" s="706">
        <f t="shared" si="74"/>
        <v>0</v>
      </c>
      <c r="G116" s="706">
        <f t="shared" si="74"/>
        <v>0</v>
      </c>
      <c r="H116" s="706">
        <f t="shared" si="74"/>
        <v>0</v>
      </c>
      <c r="I116" s="706">
        <f t="shared" si="74"/>
        <v>0</v>
      </c>
      <c r="J116" s="706">
        <f t="shared" si="74"/>
        <v>0</v>
      </c>
      <c r="K116" s="706">
        <f t="shared" si="74"/>
        <v>0</v>
      </c>
      <c r="L116" s="706">
        <f t="shared" si="74"/>
        <v>0</v>
      </c>
      <c r="M116" s="706">
        <f t="shared" si="74"/>
        <v>0</v>
      </c>
      <c r="N116" s="706">
        <f t="shared" si="74"/>
        <v>0</v>
      </c>
      <c r="O116" s="706">
        <f t="shared" si="74"/>
        <v>0</v>
      </c>
      <c r="P116" s="706">
        <f t="shared" si="74"/>
        <v>0</v>
      </c>
      <c r="Q116" s="706">
        <f t="shared" si="74"/>
        <v>0</v>
      </c>
      <c r="R116" s="706">
        <f t="shared" si="74"/>
        <v>0</v>
      </c>
      <c r="S116" s="706">
        <f t="shared" si="74"/>
        <v>0</v>
      </c>
      <c r="T116" s="706">
        <f t="shared" si="74"/>
        <v>0</v>
      </c>
      <c r="U116" s="706">
        <f t="shared" si="74"/>
        <v>0</v>
      </c>
      <c r="V116" s="706">
        <f t="shared" si="74"/>
        <v>0</v>
      </c>
      <c r="W116" s="706">
        <f t="shared" si="74"/>
        <v>0</v>
      </c>
      <c r="X116" s="706">
        <f t="shared" si="74"/>
        <v>0</v>
      </c>
      <c r="Y116" s="706">
        <f t="shared" si="74"/>
        <v>0</v>
      </c>
      <c r="Z116" s="706">
        <f t="shared" si="74"/>
        <v>0</v>
      </c>
      <c r="AA116" s="706">
        <f t="shared" si="74"/>
        <v>0</v>
      </c>
      <c r="AB116" s="706">
        <f t="shared" si="74"/>
        <v>0</v>
      </c>
      <c r="AC116" s="706">
        <f t="shared" si="74"/>
        <v>0</v>
      </c>
      <c r="AD116" s="706">
        <f t="shared" si="74"/>
        <v>0</v>
      </c>
      <c r="AE116" s="706">
        <f t="shared" si="74"/>
        <v>0</v>
      </c>
      <c r="AF116" s="706">
        <f t="shared" si="74"/>
        <v>0</v>
      </c>
      <c r="AG116" s="706">
        <f t="shared" si="74"/>
        <v>0</v>
      </c>
      <c r="AH116" s="706">
        <f t="shared" si="74"/>
        <v>0</v>
      </c>
      <c r="AI116" s="831"/>
      <c r="AJ116" s="831"/>
    </row>
    <row r="117" spans="1:40" s="831" customFormat="1" x14ac:dyDescent="0.2">
      <c r="A117" s="1427" t="s">
        <v>1279</v>
      </c>
      <c r="B117" s="1428"/>
      <c r="C117" s="1428"/>
      <c r="D117" s="1429"/>
      <c r="E117" s="832">
        <f>SUM(C116+(C116*A116)-E116)</f>
        <v>0</v>
      </c>
      <c r="F117" s="832">
        <f>IF(E117&gt;0,E117 + (E117*A116)-F116,0-F116)</f>
        <v>0</v>
      </c>
      <c r="G117" s="832">
        <f>IF(F117&gt;0,F117 + (F117*A116)-G116,0-G116)</f>
        <v>0</v>
      </c>
      <c r="H117" s="832">
        <f>IF(G117&gt;0,G117 + (G117*A116)-H116,0-H116)</f>
        <v>0</v>
      </c>
      <c r="I117" s="832">
        <f>IF(H117&gt;0,H117 + (H117*A116)-I116,0-I116)</f>
        <v>0</v>
      </c>
      <c r="J117" s="832">
        <f>IF(I117&gt;0,I117 + (I117*A116)-J116,0-J116)</f>
        <v>0</v>
      </c>
      <c r="K117" s="832">
        <f>IF(J117&gt;0,J117 + (J117*A116)-K116,0-K116)</f>
        <v>0</v>
      </c>
      <c r="L117" s="832">
        <f>IF(K117&gt;0,K117 + (K117*A116)-L116,0-L116)</f>
        <v>0</v>
      </c>
      <c r="M117" s="832">
        <f>IF(L117&gt;0,L117 + (L117*A116)-M116,0-M116)</f>
        <v>0</v>
      </c>
      <c r="N117" s="832">
        <f>IF(M117&gt;0,M117 + (M117*A116)-N116,0-N116)</f>
        <v>0</v>
      </c>
      <c r="O117" s="832">
        <f>IF(N117&gt;0,N117 + (N117*A116)-O116,0-O116)</f>
        <v>0</v>
      </c>
      <c r="P117" s="832">
        <f>IF(O117&gt;0,O117 + (O117*A116)-P116,0-P116)</f>
        <v>0</v>
      </c>
      <c r="Q117" s="832">
        <f>IF(P117&gt;0,P117 + (P117*A116)-Q116,0-Q116)</f>
        <v>0</v>
      </c>
      <c r="R117" s="832">
        <f>IF(Q117&gt;0,Q117 + (Q117*A116)-R116,0-R116)</f>
        <v>0</v>
      </c>
      <c r="S117" s="832">
        <f>IF(R117&gt;0,R117 + (R117*A116)-S116,0-S116)</f>
        <v>0</v>
      </c>
      <c r="T117" s="832">
        <f>IF(S117&gt;0,S117 + (S117*A116)-T116,0-T116)</f>
        <v>0</v>
      </c>
      <c r="U117" s="832">
        <f>IF(T117&gt;0,T117 + (T117*A116)-U116,0-U116)</f>
        <v>0</v>
      </c>
      <c r="V117" s="832">
        <f>IF(U117&gt;0,U117 + (U117*A116)-V116,0-V116)</f>
        <v>0</v>
      </c>
      <c r="W117" s="832">
        <f>IF(V117&gt;0,V117 + (V117*A116)-W116,0-W116)</f>
        <v>0</v>
      </c>
      <c r="X117" s="832">
        <f>IF(W117&gt;0,W117 + (W117*A116)-X116,0-X116)</f>
        <v>0</v>
      </c>
      <c r="Y117" s="832">
        <f>IF(X117&gt;0,X117 + (X117*A116)-Y116,0-Y116)</f>
        <v>0</v>
      </c>
      <c r="Z117" s="832">
        <f>IF(Y117&gt;0,Y117 + (Y117*A116)-Z116,0-Z116)</f>
        <v>0</v>
      </c>
      <c r="AA117" s="832">
        <f>IF(Z117&gt;0,Z117 + (Z117*A116)-AA116,0-AA116)</f>
        <v>0</v>
      </c>
      <c r="AB117" s="832">
        <f>IF(AA117&gt;0,AA117 + (AA117*A116)-AB116,0-AB116)</f>
        <v>0</v>
      </c>
      <c r="AC117" s="832">
        <f>IF(AB117&gt;0,AB117 + (AB117*A116)-AC116,0-AC116)</f>
        <v>0</v>
      </c>
      <c r="AD117" s="832">
        <f>IF(AC117&gt;0,AC117 + (AC117*A116)-AD116,0-AD116)</f>
        <v>0</v>
      </c>
      <c r="AE117" s="832">
        <f>IF(AD117&gt;0,AD117 + (AD117*A116)-AE116,0-AE116)</f>
        <v>0</v>
      </c>
      <c r="AF117" s="832">
        <f>IF(AE117&gt;0,AE117 + (AE117*A116)-AF116,0-AF116)</f>
        <v>0</v>
      </c>
      <c r="AG117" s="832">
        <f>IF(AF117&gt;0,AF117 + (AF117*A116)-AG116,0-AG116)</f>
        <v>0</v>
      </c>
      <c r="AH117" s="832">
        <f>IF(AG117&gt;0,AG117 + (AG117*A116)-AH116,0-AH116)</f>
        <v>0</v>
      </c>
      <c r="AI117" s="707"/>
      <c r="AJ117" s="707"/>
    </row>
    <row r="118" spans="1:40" s="106" customFormat="1" ht="13.5" thickBot="1" x14ac:dyDescent="0.25">
      <c r="A118" s="201"/>
      <c r="B118" s="212"/>
      <c r="C118" s="212"/>
      <c r="D118" s="201"/>
      <c r="E118" s="201"/>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101"/>
      <c r="AJ118" s="101"/>
      <c r="AK118" s="707"/>
      <c r="AL118" s="707"/>
      <c r="AM118" s="707"/>
      <c r="AN118" s="707"/>
    </row>
    <row r="119" spans="1:40" ht="25.5" x14ac:dyDescent="0.2">
      <c r="A119" s="1455" t="s">
        <v>291</v>
      </c>
      <c r="B119" s="1455"/>
      <c r="C119" s="1456"/>
      <c r="D119" s="122" t="s">
        <v>257</v>
      </c>
      <c r="E119" s="122">
        <v>1</v>
      </c>
      <c r="F119" s="122">
        <v>2</v>
      </c>
      <c r="G119" s="122">
        <v>3</v>
      </c>
      <c r="H119" s="122">
        <v>4</v>
      </c>
      <c r="I119" s="122">
        <v>5</v>
      </c>
      <c r="J119" s="122">
        <v>6</v>
      </c>
      <c r="K119" s="122">
        <v>7</v>
      </c>
      <c r="L119" s="122">
        <v>8</v>
      </c>
      <c r="M119" s="122">
        <v>9</v>
      </c>
      <c r="N119" s="122">
        <v>10</v>
      </c>
      <c r="O119" s="122">
        <v>11</v>
      </c>
      <c r="P119" s="122">
        <v>12</v>
      </c>
      <c r="Q119" s="122">
        <v>13</v>
      </c>
      <c r="R119" s="122">
        <v>14</v>
      </c>
      <c r="S119" s="122">
        <v>15</v>
      </c>
      <c r="T119" s="122">
        <v>16</v>
      </c>
      <c r="U119" s="122">
        <v>17</v>
      </c>
      <c r="V119" s="122">
        <v>18</v>
      </c>
      <c r="W119" s="122">
        <v>19</v>
      </c>
      <c r="X119" s="122">
        <v>20</v>
      </c>
      <c r="Y119" s="122">
        <v>21</v>
      </c>
      <c r="Z119" s="122">
        <v>22</v>
      </c>
      <c r="AA119" s="122">
        <v>23</v>
      </c>
      <c r="AB119" s="122">
        <v>24</v>
      </c>
      <c r="AC119" s="122">
        <v>25</v>
      </c>
      <c r="AD119" s="122">
        <v>26</v>
      </c>
      <c r="AE119" s="122">
        <v>27</v>
      </c>
      <c r="AF119" s="122">
        <v>28</v>
      </c>
      <c r="AG119" s="122">
        <v>29</v>
      </c>
      <c r="AH119" s="122">
        <v>30</v>
      </c>
      <c r="AI119" s="831"/>
      <c r="AJ119" s="831"/>
    </row>
    <row r="120" spans="1:40" x14ac:dyDescent="0.2">
      <c r="A120" s="1431" t="s">
        <v>292</v>
      </c>
      <c r="B120" s="1431"/>
      <c r="C120" s="1431"/>
      <c r="D120" s="445" t="str">
        <f>IF(ISERROR(Income!P83/Income!N59),"-",Income!P83/Income!N59)</f>
        <v>-</v>
      </c>
      <c r="E120" s="452">
        <f>Income!P83</f>
        <v>0</v>
      </c>
      <c r="F120" s="452">
        <f>Income!Q83</f>
        <v>0</v>
      </c>
      <c r="G120" s="452">
        <f>Income!R83</f>
        <v>0</v>
      </c>
      <c r="H120" s="452">
        <f>Income!S83</f>
        <v>0</v>
      </c>
      <c r="I120" s="452">
        <f>Income!T83</f>
        <v>0</v>
      </c>
      <c r="J120" s="452">
        <f>Income!U83</f>
        <v>0</v>
      </c>
      <c r="K120" s="452">
        <f>Income!V83</f>
        <v>0</v>
      </c>
      <c r="L120" s="452">
        <f>Income!W83</f>
        <v>0</v>
      </c>
      <c r="M120" s="452">
        <f>Income!X83</f>
        <v>0</v>
      </c>
      <c r="N120" s="452">
        <f>Income!Y83</f>
        <v>0</v>
      </c>
      <c r="O120" s="452">
        <f>Income!Z83</f>
        <v>0</v>
      </c>
      <c r="P120" s="452">
        <f>Income!AA83</f>
        <v>0</v>
      </c>
      <c r="Q120" s="452">
        <f>Income!AB83</f>
        <v>0</v>
      </c>
      <c r="R120" s="452">
        <f>Income!AC83</f>
        <v>0</v>
      </c>
      <c r="S120" s="452">
        <f>Income!AD83</f>
        <v>0</v>
      </c>
      <c r="T120" s="452">
        <f>Income!AE83</f>
        <v>0</v>
      </c>
      <c r="U120" s="452">
        <f>Income!AF83</f>
        <v>0</v>
      </c>
      <c r="V120" s="452">
        <f>Income!AG83</f>
        <v>0</v>
      </c>
      <c r="W120" s="452">
        <f>Income!AH83</f>
        <v>0</v>
      </c>
      <c r="X120" s="452">
        <f>Income!AI83</f>
        <v>0</v>
      </c>
      <c r="Y120" s="452">
        <f>Income!AJ83</f>
        <v>0</v>
      </c>
      <c r="Z120" s="452">
        <f>Income!AK83</f>
        <v>0</v>
      </c>
      <c r="AA120" s="452">
        <f>Income!AL83</f>
        <v>0</v>
      </c>
      <c r="AB120" s="452">
        <f>Income!AM83</f>
        <v>0</v>
      </c>
      <c r="AC120" s="452">
        <f>Income!AN83</f>
        <v>0</v>
      </c>
      <c r="AD120" s="452">
        <f>Income!AO83</f>
        <v>0</v>
      </c>
      <c r="AE120" s="452">
        <f>Income!AP83</f>
        <v>0</v>
      </c>
      <c r="AF120" s="452">
        <f>Income!AQ83</f>
        <v>0</v>
      </c>
      <c r="AG120" s="452">
        <f>Income!AR83</f>
        <v>0</v>
      </c>
      <c r="AH120" s="452">
        <f>Income!AS83</f>
        <v>0</v>
      </c>
      <c r="AI120" s="106"/>
      <c r="AJ120" s="106"/>
      <c r="AK120" s="831"/>
      <c r="AL120" s="831"/>
      <c r="AM120" s="831"/>
      <c r="AN120" s="831"/>
    </row>
    <row r="121" spans="1:40" x14ac:dyDescent="0.2">
      <c r="A121" s="1431" t="s">
        <v>293</v>
      </c>
      <c r="B121" s="1431"/>
      <c r="C121" s="1431"/>
      <c r="D121" s="446">
        <f>D83</f>
        <v>0</v>
      </c>
      <c r="E121" s="453">
        <f t="shared" ref="E121:X121" si="75">E83-E72</f>
        <v>0</v>
      </c>
      <c r="F121" s="453">
        <f t="shared" si="75"/>
        <v>0</v>
      </c>
      <c r="G121" s="453">
        <f t="shared" si="75"/>
        <v>0</v>
      </c>
      <c r="H121" s="453">
        <f t="shared" si="75"/>
        <v>0</v>
      </c>
      <c r="I121" s="453">
        <f t="shared" si="75"/>
        <v>0</v>
      </c>
      <c r="J121" s="453">
        <f t="shared" si="75"/>
        <v>0</v>
      </c>
      <c r="K121" s="453">
        <f t="shared" si="75"/>
        <v>0</v>
      </c>
      <c r="L121" s="453">
        <f t="shared" si="75"/>
        <v>0</v>
      </c>
      <c r="M121" s="453">
        <f t="shared" si="75"/>
        <v>0</v>
      </c>
      <c r="N121" s="453">
        <f t="shared" si="75"/>
        <v>0</v>
      </c>
      <c r="O121" s="453">
        <f t="shared" si="75"/>
        <v>0</v>
      </c>
      <c r="P121" s="453">
        <f t="shared" si="75"/>
        <v>0</v>
      </c>
      <c r="Q121" s="453">
        <f t="shared" si="75"/>
        <v>0</v>
      </c>
      <c r="R121" s="453">
        <f t="shared" si="75"/>
        <v>0</v>
      </c>
      <c r="S121" s="453">
        <f t="shared" si="75"/>
        <v>0</v>
      </c>
      <c r="T121" s="453">
        <f t="shared" si="75"/>
        <v>0</v>
      </c>
      <c r="U121" s="453">
        <f t="shared" si="75"/>
        <v>0</v>
      </c>
      <c r="V121" s="453">
        <f t="shared" si="75"/>
        <v>0</v>
      </c>
      <c r="W121" s="453">
        <f t="shared" si="75"/>
        <v>0</v>
      </c>
      <c r="X121" s="453">
        <f t="shared" si="75"/>
        <v>0</v>
      </c>
      <c r="Y121" s="453">
        <f t="shared" ref="Y121:AH121" si="76">Y83</f>
        <v>0</v>
      </c>
      <c r="Z121" s="453">
        <f t="shared" si="76"/>
        <v>0</v>
      </c>
      <c r="AA121" s="453">
        <f t="shared" si="76"/>
        <v>0</v>
      </c>
      <c r="AB121" s="453">
        <f t="shared" si="76"/>
        <v>0</v>
      </c>
      <c r="AC121" s="453">
        <f t="shared" si="76"/>
        <v>0</v>
      </c>
      <c r="AD121" s="453">
        <f t="shared" si="76"/>
        <v>0</v>
      </c>
      <c r="AE121" s="453">
        <f t="shared" si="76"/>
        <v>0</v>
      </c>
      <c r="AF121" s="453">
        <f t="shared" si="76"/>
        <v>0</v>
      </c>
      <c r="AG121" s="453">
        <f t="shared" si="76"/>
        <v>0</v>
      </c>
      <c r="AH121" s="453">
        <f t="shared" si="76"/>
        <v>0</v>
      </c>
      <c r="AK121" s="106"/>
      <c r="AL121" s="106"/>
      <c r="AM121" s="106"/>
      <c r="AN121" s="106"/>
    </row>
    <row r="122" spans="1:40" x14ac:dyDescent="0.2">
      <c r="A122" s="1431" t="s">
        <v>294</v>
      </c>
      <c r="B122" s="1431"/>
      <c r="C122" s="1431"/>
      <c r="D122" s="445" t="str">
        <f>IF(ISERROR(D120-D121),"-",D120-D121)</f>
        <v>-</v>
      </c>
      <c r="E122" s="452">
        <f>E120-E121</f>
        <v>0</v>
      </c>
      <c r="F122" s="452">
        <f t="shared" ref="F122:AH122" si="77">F120-F121</f>
        <v>0</v>
      </c>
      <c r="G122" s="452">
        <f t="shared" si="77"/>
        <v>0</v>
      </c>
      <c r="H122" s="452">
        <f t="shared" si="77"/>
        <v>0</v>
      </c>
      <c r="I122" s="452">
        <f t="shared" si="77"/>
        <v>0</v>
      </c>
      <c r="J122" s="452">
        <f t="shared" si="77"/>
        <v>0</v>
      </c>
      <c r="K122" s="452">
        <f t="shared" si="77"/>
        <v>0</v>
      </c>
      <c r="L122" s="452">
        <f t="shared" si="77"/>
        <v>0</v>
      </c>
      <c r="M122" s="452">
        <f t="shared" si="77"/>
        <v>0</v>
      </c>
      <c r="N122" s="452">
        <f t="shared" si="77"/>
        <v>0</v>
      </c>
      <c r="O122" s="452">
        <f t="shared" si="77"/>
        <v>0</v>
      </c>
      <c r="P122" s="452">
        <f t="shared" si="77"/>
        <v>0</v>
      </c>
      <c r="Q122" s="452">
        <f t="shared" si="77"/>
        <v>0</v>
      </c>
      <c r="R122" s="452">
        <f t="shared" si="77"/>
        <v>0</v>
      </c>
      <c r="S122" s="452">
        <f t="shared" si="77"/>
        <v>0</v>
      </c>
      <c r="T122" s="452">
        <f t="shared" si="77"/>
        <v>0</v>
      </c>
      <c r="U122" s="452">
        <f t="shared" si="77"/>
        <v>0</v>
      </c>
      <c r="V122" s="452">
        <f t="shared" si="77"/>
        <v>0</v>
      </c>
      <c r="W122" s="452">
        <f t="shared" si="77"/>
        <v>0</v>
      </c>
      <c r="X122" s="452">
        <f t="shared" si="77"/>
        <v>0</v>
      </c>
      <c r="Y122" s="452">
        <f t="shared" si="77"/>
        <v>0</v>
      </c>
      <c r="Z122" s="452">
        <f t="shared" si="77"/>
        <v>0</v>
      </c>
      <c r="AA122" s="452">
        <f t="shared" si="77"/>
        <v>0</v>
      </c>
      <c r="AB122" s="452">
        <f t="shared" si="77"/>
        <v>0</v>
      </c>
      <c r="AC122" s="452">
        <f t="shared" si="77"/>
        <v>0</v>
      </c>
      <c r="AD122" s="452">
        <f t="shared" si="77"/>
        <v>0</v>
      </c>
      <c r="AE122" s="452">
        <f t="shared" si="77"/>
        <v>0</v>
      </c>
      <c r="AF122" s="452">
        <f t="shared" si="77"/>
        <v>0</v>
      </c>
      <c r="AG122" s="452">
        <f t="shared" si="77"/>
        <v>0</v>
      </c>
      <c r="AH122" s="452">
        <f t="shared" si="77"/>
        <v>0</v>
      </c>
    </row>
    <row r="123" spans="1:40" x14ac:dyDescent="0.2">
      <c r="A123" s="1431" t="s">
        <v>295</v>
      </c>
      <c r="B123" s="1431"/>
      <c r="C123" s="1431"/>
      <c r="D123" s="445">
        <f>D89+D93</f>
        <v>0</v>
      </c>
      <c r="E123" s="452">
        <f>E89+E93</f>
        <v>0</v>
      </c>
      <c r="F123" s="833">
        <f t="shared" ref="F123:AH123" si="78">F89+F93</f>
        <v>0</v>
      </c>
      <c r="G123" s="833">
        <f t="shared" si="78"/>
        <v>0</v>
      </c>
      <c r="H123" s="833">
        <f t="shared" si="78"/>
        <v>0</v>
      </c>
      <c r="I123" s="833">
        <f t="shared" si="78"/>
        <v>0</v>
      </c>
      <c r="J123" s="833">
        <f t="shared" si="78"/>
        <v>0</v>
      </c>
      <c r="K123" s="833">
        <f t="shared" si="78"/>
        <v>0</v>
      </c>
      <c r="L123" s="833">
        <f t="shared" si="78"/>
        <v>0</v>
      </c>
      <c r="M123" s="833">
        <f t="shared" si="78"/>
        <v>0</v>
      </c>
      <c r="N123" s="833">
        <f t="shared" si="78"/>
        <v>0</v>
      </c>
      <c r="O123" s="833">
        <f t="shared" si="78"/>
        <v>0</v>
      </c>
      <c r="P123" s="833">
        <f t="shared" si="78"/>
        <v>0</v>
      </c>
      <c r="Q123" s="833">
        <f t="shared" si="78"/>
        <v>0</v>
      </c>
      <c r="R123" s="833">
        <f t="shared" si="78"/>
        <v>0</v>
      </c>
      <c r="S123" s="833">
        <f t="shared" si="78"/>
        <v>0</v>
      </c>
      <c r="T123" s="833">
        <f t="shared" si="78"/>
        <v>0</v>
      </c>
      <c r="U123" s="833">
        <f t="shared" si="78"/>
        <v>0</v>
      </c>
      <c r="V123" s="833">
        <f t="shared" si="78"/>
        <v>0</v>
      </c>
      <c r="W123" s="833">
        <f t="shared" si="78"/>
        <v>0</v>
      </c>
      <c r="X123" s="833">
        <f t="shared" si="78"/>
        <v>0</v>
      </c>
      <c r="Y123" s="833">
        <f t="shared" si="78"/>
        <v>0</v>
      </c>
      <c r="Z123" s="833">
        <f t="shared" si="78"/>
        <v>0</v>
      </c>
      <c r="AA123" s="833">
        <f t="shared" si="78"/>
        <v>0</v>
      </c>
      <c r="AB123" s="833">
        <f t="shared" si="78"/>
        <v>0</v>
      </c>
      <c r="AC123" s="833">
        <f t="shared" si="78"/>
        <v>0</v>
      </c>
      <c r="AD123" s="833">
        <f t="shared" si="78"/>
        <v>0</v>
      </c>
      <c r="AE123" s="833">
        <f t="shared" si="78"/>
        <v>0</v>
      </c>
      <c r="AF123" s="833">
        <f t="shared" si="78"/>
        <v>0</v>
      </c>
      <c r="AG123" s="833">
        <f t="shared" si="78"/>
        <v>0</v>
      </c>
      <c r="AH123" s="833">
        <f t="shared" si="78"/>
        <v>0</v>
      </c>
    </row>
    <row r="124" spans="1:40" x14ac:dyDescent="0.2">
      <c r="A124" s="1431" t="s">
        <v>296</v>
      </c>
      <c r="B124" s="1431"/>
      <c r="C124" s="1431"/>
      <c r="D124" s="445">
        <f>IF(ISERROR(D89+D105+D110+D113+D116),"-",D89+D93+D105+D110+D113+D116)</f>
        <v>0</v>
      </c>
      <c r="E124" s="833">
        <f>IF(E117&lt;0,E110+E117+E89,E105+E89+E93)</f>
        <v>0</v>
      </c>
      <c r="F124" s="833">
        <f t="shared" ref="F124:AH124" si="79">IF(F117&lt;0,F110+F117+F89,F105+F89+F93)</f>
        <v>0</v>
      </c>
      <c r="G124" s="833">
        <f t="shared" si="79"/>
        <v>0</v>
      </c>
      <c r="H124" s="833">
        <f t="shared" si="79"/>
        <v>0</v>
      </c>
      <c r="I124" s="833">
        <f t="shared" si="79"/>
        <v>0</v>
      </c>
      <c r="J124" s="833">
        <f t="shared" si="79"/>
        <v>0</v>
      </c>
      <c r="K124" s="833">
        <f t="shared" si="79"/>
        <v>0</v>
      </c>
      <c r="L124" s="833">
        <f t="shared" si="79"/>
        <v>0</v>
      </c>
      <c r="M124" s="833">
        <f t="shared" si="79"/>
        <v>0</v>
      </c>
      <c r="N124" s="833">
        <f t="shared" si="79"/>
        <v>0</v>
      </c>
      <c r="O124" s="833">
        <f t="shared" si="79"/>
        <v>0</v>
      </c>
      <c r="P124" s="833">
        <f t="shared" si="79"/>
        <v>0</v>
      </c>
      <c r="Q124" s="833">
        <f t="shared" si="79"/>
        <v>0</v>
      </c>
      <c r="R124" s="833">
        <f t="shared" si="79"/>
        <v>0</v>
      </c>
      <c r="S124" s="833">
        <f t="shared" si="79"/>
        <v>0</v>
      </c>
      <c r="T124" s="833">
        <f t="shared" si="79"/>
        <v>0</v>
      </c>
      <c r="U124" s="833">
        <f t="shared" si="79"/>
        <v>0</v>
      </c>
      <c r="V124" s="833">
        <f t="shared" si="79"/>
        <v>0</v>
      </c>
      <c r="W124" s="833">
        <f t="shared" si="79"/>
        <v>0</v>
      </c>
      <c r="X124" s="833">
        <f t="shared" si="79"/>
        <v>0</v>
      </c>
      <c r="Y124" s="833">
        <f t="shared" si="79"/>
        <v>0</v>
      </c>
      <c r="Z124" s="833">
        <f t="shared" si="79"/>
        <v>0</v>
      </c>
      <c r="AA124" s="833">
        <f t="shared" si="79"/>
        <v>0</v>
      </c>
      <c r="AB124" s="833">
        <f t="shared" si="79"/>
        <v>0</v>
      </c>
      <c r="AC124" s="833">
        <f t="shared" si="79"/>
        <v>0</v>
      </c>
      <c r="AD124" s="833">
        <f t="shared" si="79"/>
        <v>0</v>
      </c>
      <c r="AE124" s="833">
        <f t="shared" si="79"/>
        <v>0</v>
      </c>
      <c r="AF124" s="833">
        <f t="shared" si="79"/>
        <v>0</v>
      </c>
      <c r="AG124" s="833">
        <f t="shared" si="79"/>
        <v>0</v>
      </c>
      <c r="AH124" s="833">
        <f t="shared" si="79"/>
        <v>0</v>
      </c>
    </row>
    <row r="125" spans="1:40" s="384" customFormat="1" x14ac:dyDescent="0.2">
      <c r="A125" s="1430" t="s">
        <v>297</v>
      </c>
      <c r="B125" s="1430"/>
      <c r="C125" s="1430"/>
      <c r="D125" s="383" t="str">
        <f>IF(ISERROR(D122-D123),"-",D122-D123)</f>
        <v>-</v>
      </c>
      <c r="E125" s="454">
        <f t="shared" ref="E125:AH125" si="80">E122-E123</f>
        <v>0</v>
      </c>
      <c r="F125" s="454">
        <f t="shared" si="80"/>
        <v>0</v>
      </c>
      <c r="G125" s="454">
        <f t="shared" si="80"/>
        <v>0</v>
      </c>
      <c r="H125" s="454">
        <f t="shared" si="80"/>
        <v>0</v>
      </c>
      <c r="I125" s="454">
        <f t="shared" si="80"/>
        <v>0</v>
      </c>
      <c r="J125" s="454">
        <f t="shared" si="80"/>
        <v>0</v>
      </c>
      <c r="K125" s="454">
        <f t="shared" si="80"/>
        <v>0</v>
      </c>
      <c r="L125" s="454">
        <f t="shared" si="80"/>
        <v>0</v>
      </c>
      <c r="M125" s="454">
        <f t="shared" si="80"/>
        <v>0</v>
      </c>
      <c r="N125" s="454">
        <f t="shared" si="80"/>
        <v>0</v>
      </c>
      <c r="O125" s="454">
        <f t="shared" si="80"/>
        <v>0</v>
      </c>
      <c r="P125" s="454">
        <f t="shared" si="80"/>
        <v>0</v>
      </c>
      <c r="Q125" s="454">
        <f t="shared" si="80"/>
        <v>0</v>
      </c>
      <c r="R125" s="454">
        <f t="shared" si="80"/>
        <v>0</v>
      </c>
      <c r="S125" s="454">
        <f t="shared" si="80"/>
        <v>0</v>
      </c>
      <c r="T125" s="454">
        <f t="shared" si="80"/>
        <v>0</v>
      </c>
      <c r="U125" s="454">
        <f t="shared" si="80"/>
        <v>0</v>
      </c>
      <c r="V125" s="454">
        <f t="shared" si="80"/>
        <v>0</v>
      </c>
      <c r="W125" s="454">
        <f t="shared" si="80"/>
        <v>0</v>
      </c>
      <c r="X125" s="454">
        <f t="shared" si="80"/>
        <v>0</v>
      </c>
      <c r="Y125" s="454">
        <f t="shared" si="80"/>
        <v>0</v>
      </c>
      <c r="Z125" s="454">
        <f t="shared" si="80"/>
        <v>0</v>
      </c>
      <c r="AA125" s="454">
        <f t="shared" si="80"/>
        <v>0</v>
      </c>
      <c r="AB125" s="454">
        <f t="shared" si="80"/>
        <v>0</v>
      </c>
      <c r="AC125" s="454">
        <f t="shared" si="80"/>
        <v>0</v>
      </c>
      <c r="AD125" s="454">
        <f t="shared" si="80"/>
        <v>0</v>
      </c>
      <c r="AE125" s="454">
        <f t="shared" si="80"/>
        <v>0</v>
      </c>
      <c r="AF125" s="454">
        <f t="shared" si="80"/>
        <v>0</v>
      </c>
      <c r="AG125" s="454">
        <f t="shared" si="80"/>
        <v>0</v>
      </c>
      <c r="AH125" s="454">
        <f t="shared" si="80"/>
        <v>0</v>
      </c>
      <c r="AI125" s="101"/>
      <c r="AJ125" s="101"/>
      <c r="AK125" s="101"/>
      <c r="AL125" s="101"/>
      <c r="AM125" s="101"/>
      <c r="AN125" s="101"/>
    </row>
    <row r="126" spans="1:40" s="384" customFormat="1" x14ac:dyDescent="0.2">
      <c r="A126" s="1430" t="s">
        <v>298</v>
      </c>
      <c r="B126" s="1430"/>
      <c r="C126" s="1430"/>
      <c r="D126" s="383" t="str">
        <f>IF(ISERROR(+D122-D124),"-",+D122-D124)</f>
        <v>-</v>
      </c>
      <c r="E126" s="454">
        <f t="shared" ref="E126:AH126" si="81">+E122-E124</f>
        <v>0</v>
      </c>
      <c r="F126" s="454">
        <f t="shared" si="81"/>
        <v>0</v>
      </c>
      <c r="G126" s="454">
        <f t="shared" si="81"/>
        <v>0</v>
      </c>
      <c r="H126" s="454">
        <f t="shared" si="81"/>
        <v>0</v>
      </c>
      <c r="I126" s="454">
        <f t="shared" si="81"/>
        <v>0</v>
      </c>
      <c r="J126" s="454">
        <f t="shared" si="81"/>
        <v>0</v>
      </c>
      <c r="K126" s="454">
        <f t="shared" si="81"/>
        <v>0</v>
      </c>
      <c r="L126" s="454">
        <f t="shared" si="81"/>
        <v>0</v>
      </c>
      <c r="M126" s="454">
        <f t="shared" si="81"/>
        <v>0</v>
      </c>
      <c r="N126" s="454">
        <f t="shared" si="81"/>
        <v>0</v>
      </c>
      <c r="O126" s="454">
        <f t="shared" si="81"/>
        <v>0</v>
      </c>
      <c r="P126" s="454">
        <f t="shared" si="81"/>
        <v>0</v>
      </c>
      <c r="Q126" s="454">
        <f t="shared" si="81"/>
        <v>0</v>
      </c>
      <c r="R126" s="454">
        <f t="shared" si="81"/>
        <v>0</v>
      </c>
      <c r="S126" s="454">
        <f t="shared" si="81"/>
        <v>0</v>
      </c>
      <c r="T126" s="454">
        <f t="shared" si="81"/>
        <v>0</v>
      </c>
      <c r="U126" s="454">
        <f t="shared" si="81"/>
        <v>0</v>
      </c>
      <c r="V126" s="454">
        <f t="shared" si="81"/>
        <v>0</v>
      </c>
      <c r="W126" s="454">
        <f t="shared" si="81"/>
        <v>0</v>
      </c>
      <c r="X126" s="454">
        <f t="shared" si="81"/>
        <v>0</v>
      </c>
      <c r="Y126" s="454">
        <f t="shared" si="81"/>
        <v>0</v>
      </c>
      <c r="Z126" s="454">
        <f t="shared" si="81"/>
        <v>0</v>
      </c>
      <c r="AA126" s="454">
        <f t="shared" si="81"/>
        <v>0</v>
      </c>
      <c r="AB126" s="454">
        <f t="shared" si="81"/>
        <v>0</v>
      </c>
      <c r="AC126" s="454">
        <f t="shared" si="81"/>
        <v>0</v>
      </c>
      <c r="AD126" s="454">
        <f t="shared" si="81"/>
        <v>0</v>
      </c>
      <c r="AE126" s="454">
        <f t="shared" si="81"/>
        <v>0</v>
      </c>
      <c r="AF126" s="454">
        <f t="shared" si="81"/>
        <v>0</v>
      </c>
      <c r="AG126" s="454">
        <f t="shared" si="81"/>
        <v>0</v>
      </c>
      <c r="AH126" s="454">
        <f t="shared" si="81"/>
        <v>0</v>
      </c>
      <c r="AI126" s="101"/>
      <c r="AJ126" s="101"/>
      <c r="AK126" s="101"/>
      <c r="AL126" s="101"/>
      <c r="AM126" s="101"/>
      <c r="AN126" s="101"/>
    </row>
    <row r="127" spans="1:40" x14ac:dyDescent="0.2">
      <c r="A127" s="1431" t="s">
        <v>299</v>
      </c>
      <c r="B127" s="1431"/>
      <c r="C127" s="1431"/>
      <c r="D127" s="213" t="str">
        <f>IF(ISERROR(D122/D123),"-",D122/D123)</f>
        <v>-</v>
      </c>
      <c r="E127" s="455" t="str">
        <f>IF(ISERROR(E122/E123),"-",E122/E123)</f>
        <v>-</v>
      </c>
      <c r="F127" s="455" t="str">
        <f t="shared" ref="F127:AH127" si="82">IF(ISERROR(F122/F123),"-",F122/F123)</f>
        <v>-</v>
      </c>
      <c r="G127" s="455" t="str">
        <f t="shared" si="82"/>
        <v>-</v>
      </c>
      <c r="H127" s="455" t="str">
        <f t="shared" si="82"/>
        <v>-</v>
      </c>
      <c r="I127" s="455" t="str">
        <f t="shared" si="82"/>
        <v>-</v>
      </c>
      <c r="J127" s="455" t="str">
        <f t="shared" si="82"/>
        <v>-</v>
      </c>
      <c r="K127" s="455" t="str">
        <f t="shared" si="82"/>
        <v>-</v>
      </c>
      <c r="L127" s="455" t="str">
        <f t="shared" si="82"/>
        <v>-</v>
      </c>
      <c r="M127" s="455" t="str">
        <f t="shared" si="82"/>
        <v>-</v>
      </c>
      <c r="N127" s="455" t="str">
        <f t="shared" si="82"/>
        <v>-</v>
      </c>
      <c r="O127" s="455" t="str">
        <f t="shared" si="82"/>
        <v>-</v>
      </c>
      <c r="P127" s="455" t="str">
        <f t="shared" si="82"/>
        <v>-</v>
      </c>
      <c r="Q127" s="455" t="str">
        <f t="shared" si="82"/>
        <v>-</v>
      </c>
      <c r="R127" s="455" t="str">
        <f t="shared" si="82"/>
        <v>-</v>
      </c>
      <c r="S127" s="455" t="str">
        <f t="shared" si="82"/>
        <v>-</v>
      </c>
      <c r="T127" s="455" t="str">
        <f t="shared" si="82"/>
        <v>-</v>
      </c>
      <c r="U127" s="455" t="str">
        <f t="shared" si="82"/>
        <v>-</v>
      </c>
      <c r="V127" s="455" t="str">
        <f t="shared" si="82"/>
        <v>-</v>
      </c>
      <c r="W127" s="455" t="str">
        <f t="shared" si="82"/>
        <v>-</v>
      </c>
      <c r="X127" s="455" t="str">
        <f t="shared" si="82"/>
        <v>-</v>
      </c>
      <c r="Y127" s="455" t="str">
        <f t="shared" si="82"/>
        <v>-</v>
      </c>
      <c r="Z127" s="455" t="str">
        <f t="shared" si="82"/>
        <v>-</v>
      </c>
      <c r="AA127" s="455" t="str">
        <f t="shared" si="82"/>
        <v>-</v>
      </c>
      <c r="AB127" s="455" t="str">
        <f t="shared" si="82"/>
        <v>-</v>
      </c>
      <c r="AC127" s="455" t="str">
        <f t="shared" si="82"/>
        <v>-</v>
      </c>
      <c r="AD127" s="455" t="str">
        <f t="shared" si="82"/>
        <v>-</v>
      </c>
      <c r="AE127" s="455" t="str">
        <f t="shared" si="82"/>
        <v>-</v>
      </c>
      <c r="AF127" s="455" t="str">
        <f t="shared" si="82"/>
        <v>-</v>
      </c>
      <c r="AG127" s="455" t="str">
        <f t="shared" si="82"/>
        <v>-</v>
      </c>
      <c r="AH127" s="455" t="str">
        <f t="shared" si="82"/>
        <v>-</v>
      </c>
      <c r="AI127" s="384"/>
      <c r="AJ127" s="384"/>
    </row>
    <row r="128" spans="1:40" x14ac:dyDescent="0.2">
      <c r="A128" s="1431" t="s">
        <v>300</v>
      </c>
      <c r="B128" s="1431"/>
      <c r="C128" s="1431"/>
      <c r="D128" s="213" t="str">
        <f>IF(ISERROR(D122/D124),"-",D122/D124)</f>
        <v>-</v>
      </c>
      <c r="E128" s="455" t="str">
        <f>IF(ISERROR(E122/E124),"-",E122/E124)</f>
        <v>-</v>
      </c>
      <c r="F128" s="455" t="str">
        <f t="shared" ref="F128:AH128" si="83">IF(ISERROR(F122/F124),"-",F122/F124)</f>
        <v>-</v>
      </c>
      <c r="G128" s="455" t="str">
        <f t="shared" si="83"/>
        <v>-</v>
      </c>
      <c r="H128" s="455" t="str">
        <f t="shared" si="83"/>
        <v>-</v>
      </c>
      <c r="I128" s="455" t="str">
        <f t="shared" si="83"/>
        <v>-</v>
      </c>
      <c r="J128" s="455" t="str">
        <f t="shared" si="83"/>
        <v>-</v>
      </c>
      <c r="K128" s="455" t="str">
        <f t="shared" si="83"/>
        <v>-</v>
      </c>
      <c r="L128" s="455" t="str">
        <f t="shared" si="83"/>
        <v>-</v>
      </c>
      <c r="M128" s="455" t="str">
        <f t="shared" si="83"/>
        <v>-</v>
      </c>
      <c r="N128" s="455" t="str">
        <f t="shared" si="83"/>
        <v>-</v>
      </c>
      <c r="O128" s="455" t="str">
        <f t="shared" si="83"/>
        <v>-</v>
      </c>
      <c r="P128" s="455" t="str">
        <f t="shared" si="83"/>
        <v>-</v>
      </c>
      <c r="Q128" s="455" t="str">
        <f t="shared" si="83"/>
        <v>-</v>
      </c>
      <c r="R128" s="455" t="str">
        <f t="shared" si="83"/>
        <v>-</v>
      </c>
      <c r="S128" s="455" t="str">
        <f t="shared" si="83"/>
        <v>-</v>
      </c>
      <c r="T128" s="455" t="str">
        <f t="shared" si="83"/>
        <v>-</v>
      </c>
      <c r="U128" s="455" t="str">
        <f t="shared" si="83"/>
        <v>-</v>
      </c>
      <c r="V128" s="455" t="str">
        <f t="shared" si="83"/>
        <v>-</v>
      </c>
      <c r="W128" s="455" t="str">
        <f t="shared" si="83"/>
        <v>-</v>
      </c>
      <c r="X128" s="455" t="str">
        <f t="shared" si="83"/>
        <v>-</v>
      </c>
      <c r="Y128" s="455" t="str">
        <f t="shared" si="83"/>
        <v>-</v>
      </c>
      <c r="Z128" s="455" t="str">
        <f t="shared" si="83"/>
        <v>-</v>
      </c>
      <c r="AA128" s="455" t="str">
        <f t="shared" si="83"/>
        <v>-</v>
      </c>
      <c r="AB128" s="455" t="str">
        <f t="shared" si="83"/>
        <v>-</v>
      </c>
      <c r="AC128" s="455" t="str">
        <f t="shared" si="83"/>
        <v>-</v>
      </c>
      <c r="AD128" s="455" t="str">
        <f t="shared" si="83"/>
        <v>-</v>
      </c>
      <c r="AE128" s="455" t="str">
        <f t="shared" si="83"/>
        <v>-</v>
      </c>
      <c r="AF128" s="455" t="str">
        <f t="shared" si="83"/>
        <v>-</v>
      </c>
      <c r="AG128" s="455" t="str">
        <f t="shared" si="83"/>
        <v>-</v>
      </c>
      <c r="AH128" s="455" t="str">
        <f t="shared" si="83"/>
        <v>-</v>
      </c>
      <c r="AI128" s="384"/>
      <c r="AJ128" s="384"/>
      <c r="AK128" s="384"/>
      <c r="AL128" s="384"/>
      <c r="AM128" s="384"/>
      <c r="AN128" s="384"/>
    </row>
    <row r="129" spans="1:40" x14ac:dyDescent="0.2">
      <c r="A129" s="123"/>
      <c r="B129" s="123"/>
      <c r="C129" s="110"/>
      <c r="D129" s="121"/>
      <c r="E129" s="456"/>
      <c r="F129" s="456"/>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K129" s="384"/>
      <c r="AL129" s="384"/>
      <c r="AM129" s="384"/>
      <c r="AN129" s="384"/>
    </row>
    <row r="130" spans="1:40" ht="25.5" x14ac:dyDescent="0.2">
      <c r="A130" s="1434" t="s">
        <v>301</v>
      </c>
      <c r="B130" s="1434"/>
      <c r="C130" s="1435"/>
      <c r="D130" s="122" t="s">
        <v>257</v>
      </c>
      <c r="E130" s="457">
        <v>1</v>
      </c>
      <c r="F130" s="457">
        <v>2</v>
      </c>
      <c r="G130" s="457">
        <v>3</v>
      </c>
      <c r="H130" s="457">
        <v>4</v>
      </c>
      <c r="I130" s="457">
        <v>5</v>
      </c>
      <c r="J130" s="457">
        <v>6</v>
      </c>
      <c r="K130" s="457">
        <v>7</v>
      </c>
      <c r="L130" s="457">
        <v>8</v>
      </c>
      <c r="M130" s="457">
        <v>9</v>
      </c>
      <c r="N130" s="457">
        <v>10</v>
      </c>
      <c r="O130" s="457">
        <v>11</v>
      </c>
      <c r="P130" s="457">
        <v>12</v>
      </c>
      <c r="Q130" s="457">
        <v>13</v>
      </c>
      <c r="R130" s="457">
        <v>14</v>
      </c>
      <c r="S130" s="457">
        <v>15</v>
      </c>
      <c r="T130" s="457">
        <v>16</v>
      </c>
      <c r="U130" s="457">
        <v>17</v>
      </c>
      <c r="V130" s="457">
        <v>18</v>
      </c>
      <c r="W130" s="457">
        <v>19</v>
      </c>
      <c r="X130" s="457">
        <v>20</v>
      </c>
      <c r="Y130" s="513"/>
      <c r="Z130" s="513"/>
      <c r="AA130" s="513"/>
      <c r="AB130" s="513"/>
      <c r="AC130" s="513"/>
      <c r="AD130" s="513"/>
      <c r="AE130" s="513"/>
      <c r="AF130" s="513"/>
      <c r="AG130" s="513"/>
      <c r="AH130" s="513"/>
    </row>
    <row r="131" spans="1:40" x14ac:dyDescent="0.2">
      <c r="A131" s="1431" t="s">
        <v>292</v>
      </c>
      <c r="B131" s="1431"/>
      <c r="C131" s="1431"/>
      <c r="D131" s="445" t="str">
        <f>IF(ISERROR(IncomewithOAHTC!P83/IncomewithOAHTC!N59),"-",IncomewithOAHTC!P83/IncomewithOAHTC!N59)</f>
        <v>-</v>
      </c>
      <c r="E131" s="452">
        <f>IncomewithOAHTC!P83</f>
        <v>0</v>
      </c>
      <c r="F131" s="452">
        <f>IncomewithOAHTC!Q83</f>
        <v>0</v>
      </c>
      <c r="G131" s="452">
        <f>IncomewithOAHTC!R83</f>
        <v>0</v>
      </c>
      <c r="H131" s="452">
        <f>IncomewithOAHTC!S83</f>
        <v>0</v>
      </c>
      <c r="I131" s="452">
        <f>IncomewithOAHTC!T83</f>
        <v>0</v>
      </c>
      <c r="J131" s="452">
        <f>IncomewithOAHTC!U83</f>
        <v>0</v>
      </c>
      <c r="K131" s="452">
        <f>IncomewithOAHTC!V83</f>
        <v>0</v>
      </c>
      <c r="L131" s="452">
        <f>IncomewithOAHTC!W83</f>
        <v>0</v>
      </c>
      <c r="M131" s="452">
        <f>IncomewithOAHTC!X83</f>
        <v>0</v>
      </c>
      <c r="N131" s="452">
        <f>IncomewithOAHTC!Y83</f>
        <v>0</v>
      </c>
      <c r="O131" s="452">
        <f>IncomewithOAHTC!Z83</f>
        <v>0</v>
      </c>
      <c r="P131" s="452">
        <f>IncomewithOAHTC!AA83</f>
        <v>0</v>
      </c>
      <c r="Q131" s="452">
        <f>IncomewithOAHTC!AB83</f>
        <v>0</v>
      </c>
      <c r="R131" s="452">
        <f>IncomewithOAHTC!AC83</f>
        <v>0</v>
      </c>
      <c r="S131" s="452">
        <f>IncomewithOAHTC!AD83</f>
        <v>0</v>
      </c>
      <c r="T131" s="452">
        <f>IncomewithOAHTC!AE83</f>
        <v>0</v>
      </c>
      <c r="U131" s="452">
        <f>IncomewithOAHTC!AF83</f>
        <v>0</v>
      </c>
      <c r="V131" s="452">
        <f>IncomewithOAHTC!AG83</f>
        <v>0</v>
      </c>
      <c r="W131" s="452">
        <f>IncomewithOAHTC!AH83</f>
        <v>0</v>
      </c>
      <c r="X131" s="452">
        <f>IncomewithOAHTC!AI83</f>
        <v>0</v>
      </c>
      <c r="Y131" s="508"/>
      <c r="Z131" s="508"/>
      <c r="AA131" s="508"/>
      <c r="AB131" s="508"/>
      <c r="AC131" s="508"/>
      <c r="AD131" s="508"/>
      <c r="AE131" s="508"/>
      <c r="AF131" s="508"/>
      <c r="AG131" s="508"/>
      <c r="AH131" s="508"/>
      <c r="AL131" s="141"/>
    </row>
    <row r="132" spans="1:40" x14ac:dyDescent="0.2">
      <c r="A132" s="1431" t="s">
        <v>293</v>
      </c>
      <c r="B132" s="1431"/>
      <c r="C132" s="1431"/>
      <c r="D132" s="446">
        <f t="shared" ref="D132:X132" si="84">D83</f>
        <v>0</v>
      </c>
      <c r="E132" s="453">
        <f t="shared" si="84"/>
        <v>0</v>
      </c>
      <c r="F132" s="453">
        <f t="shared" si="84"/>
        <v>0</v>
      </c>
      <c r="G132" s="453">
        <f t="shared" si="84"/>
        <v>0</v>
      </c>
      <c r="H132" s="453">
        <f t="shared" si="84"/>
        <v>0</v>
      </c>
      <c r="I132" s="453">
        <f t="shared" si="84"/>
        <v>0</v>
      </c>
      <c r="J132" s="453">
        <f t="shared" si="84"/>
        <v>0</v>
      </c>
      <c r="K132" s="453">
        <f t="shared" si="84"/>
        <v>0</v>
      </c>
      <c r="L132" s="453">
        <f t="shared" si="84"/>
        <v>0</v>
      </c>
      <c r="M132" s="453">
        <f t="shared" si="84"/>
        <v>0</v>
      </c>
      <c r="N132" s="453">
        <f t="shared" si="84"/>
        <v>0</v>
      </c>
      <c r="O132" s="453">
        <f t="shared" si="84"/>
        <v>0</v>
      </c>
      <c r="P132" s="453">
        <f t="shared" si="84"/>
        <v>0</v>
      </c>
      <c r="Q132" s="453">
        <f t="shared" si="84"/>
        <v>0</v>
      </c>
      <c r="R132" s="453">
        <f t="shared" si="84"/>
        <v>0</v>
      </c>
      <c r="S132" s="453">
        <f t="shared" si="84"/>
        <v>0</v>
      </c>
      <c r="T132" s="453">
        <f t="shared" si="84"/>
        <v>0</v>
      </c>
      <c r="U132" s="453">
        <f t="shared" si="84"/>
        <v>0</v>
      </c>
      <c r="V132" s="453">
        <f t="shared" si="84"/>
        <v>0</v>
      </c>
      <c r="W132" s="453">
        <f t="shared" si="84"/>
        <v>0</v>
      </c>
      <c r="X132" s="453">
        <f t="shared" si="84"/>
        <v>0</v>
      </c>
      <c r="Y132" s="509"/>
      <c r="Z132" s="509"/>
      <c r="AA132" s="509"/>
      <c r="AB132" s="509"/>
      <c r="AC132" s="509"/>
      <c r="AD132" s="509"/>
      <c r="AE132" s="509"/>
      <c r="AF132" s="509"/>
      <c r="AG132" s="509"/>
      <c r="AH132" s="509"/>
      <c r="AJ132" s="101" t="s">
        <v>925</v>
      </c>
    </row>
    <row r="133" spans="1:40" x14ac:dyDescent="0.2">
      <c r="A133" s="1431" t="s">
        <v>294</v>
      </c>
      <c r="B133" s="1431"/>
      <c r="C133" s="1431"/>
      <c r="D133" s="445" t="str">
        <f>IF(ISERROR(D131-D132),"-",D131-D132)</f>
        <v>-</v>
      </c>
      <c r="E133" s="452">
        <f>E131-E132</f>
        <v>0</v>
      </c>
      <c r="F133" s="452">
        <f t="shared" ref="F133:X133" si="85">F131-F132</f>
        <v>0</v>
      </c>
      <c r="G133" s="452">
        <f t="shared" si="85"/>
        <v>0</v>
      </c>
      <c r="H133" s="452">
        <f t="shared" si="85"/>
        <v>0</v>
      </c>
      <c r="I133" s="452">
        <f t="shared" si="85"/>
        <v>0</v>
      </c>
      <c r="J133" s="452">
        <f t="shared" si="85"/>
        <v>0</v>
      </c>
      <c r="K133" s="452">
        <f t="shared" si="85"/>
        <v>0</v>
      </c>
      <c r="L133" s="452">
        <f t="shared" si="85"/>
        <v>0</v>
      </c>
      <c r="M133" s="452">
        <f t="shared" si="85"/>
        <v>0</v>
      </c>
      <c r="N133" s="452">
        <f t="shared" si="85"/>
        <v>0</v>
      </c>
      <c r="O133" s="452">
        <f t="shared" si="85"/>
        <v>0</v>
      </c>
      <c r="P133" s="452">
        <f t="shared" si="85"/>
        <v>0</v>
      </c>
      <c r="Q133" s="452">
        <f t="shared" si="85"/>
        <v>0</v>
      </c>
      <c r="R133" s="452">
        <f t="shared" si="85"/>
        <v>0</v>
      </c>
      <c r="S133" s="452">
        <f t="shared" si="85"/>
        <v>0</v>
      </c>
      <c r="T133" s="452">
        <f t="shared" si="85"/>
        <v>0</v>
      </c>
      <c r="U133" s="452">
        <f t="shared" si="85"/>
        <v>0</v>
      </c>
      <c r="V133" s="452">
        <f t="shared" si="85"/>
        <v>0</v>
      </c>
      <c r="W133" s="452">
        <f t="shared" si="85"/>
        <v>0</v>
      </c>
      <c r="X133" s="452">
        <f t="shared" si="85"/>
        <v>0</v>
      </c>
      <c r="Y133" s="508"/>
      <c r="Z133" s="508"/>
      <c r="AA133" s="508"/>
      <c r="AB133" s="508"/>
      <c r="AC133" s="508"/>
      <c r="AD133" s="508"/>
      <c r="AE133" s="508"/>
      <c r="AF133" s="508"/>
      <c r="AG133" s="508"/>
      <c r="AH133" s="508"/>
    </row>
    <row r="134" spans="1:40" x14ac:dyDescent="0.2">
      <c r="A134" s="1431" t="s">
        <v>295</v>
      </c>
      <c r="B134" s="1431"/>
      <c r="C134" s="1431"/>
      <c r="D134" s="445">
        <f>IF(ISERROR(D96+D100),"-",D93+D96+D100)</f>
        <v>0</v>
      </c>
      <c r="E134" s="452">
        <f>E93+E96+E100</f>
        <v>0</v>
      </c>
      <c r="F134" s="833">
        <f t="shared" ref="F134:X134" si="86">F93+F96+F100</f>
        <v>0</v>
      </c>
      <c r="G134" s="833">
        <f t="shared" si="86"/>
        <v>0</v>
      </c>
      <c r="H134" s="833">
        <f t="shared" si="86"/>
        <v>0</v>
      </c>
      <c r="I134" s="833">
        <f t="shared" si="86"/>
        <v>0</v>
      </c>
      <c r="J134" s="833">
        <f t="shared" si="86"/>
        <v>0</v>
      </c>
      <c r="K134" s="833">
        <f t="shared" si="86"/>
        <v>0</v>
      </c>
      <c r="L134" s="833">
        <f t="shared" si="86"/>
        <v>0</v>
      </c>
      <c r="M134" s="833">
        <f t="shared" si="86"/>
        <v>0</v>
      </c>
      <c r="N134" s="833">
        <f t="shared" si="86"/>
        <v>0</v>
      </c>
      <c r="O134" s="833">
        <f t="shared" si="86"/>
        <v>0</v>
      </c>
      <c r="P134" s="833">
        <f t="shared" si="86"/>
        <v>0</v>
      </c>
      <c r="Q134" s="833">
        <f t="shared" si="86"/>
        <v>0</v>
      </c>
      <c r="R134" s="833">
        <f t="shared" si="86"/>
        <v>0</v>
      </c>
      <c r="S134" s="833">
        <f t="shared" si="86"/>
        <v>0</v>
      </c>
      <c r="T134" s="833">
        <f t="shared" si="86"/>
        <v>0</v>
      </c>
      <c r="U134" s="833">
        <f t="shared" si="86"/>
        <v>0</v>
      </c>
      <c r="V134" s="833">
        <f t="shared" si="86"/>
        <v>0</v>
      </c>
      <c r="W134" s="833">
        <f t="shared" si="86"/>
        <v>0</v>
      </c>
      <c r="X134" s="833">
        <f t="shared" si="86"/>
        <v>0</v>
      </c>
      <c r="Y134" s="508"/>
      <c r="Z134" s="508"/>
      <c r="AA134" s="508"/>
      <c r="AB134" s="508"/>
      <c r="AC134" s="508"/>
      <c r="AD134" s="508"/>
      <c r="AE134" s="508"/>
      <c r="AF134" s="508"/>
      <c r="AG134" s="508"/>
      <c r="AH134" s="508"/>
    </row>
    <row r="135" spans="1:40" x14ac:dyDescent="0.2">
      <c r="A135" s="1431" t="s">
        <v>302</v>
      </c>
      <c r="B135" s="1431"/>
      <c r="C135" s="1431"/>
      <c r="D135" s="445">
        <f>IF(ISERROR(D110+D113+D116+D93+D96+D100+D105),"-",D110+D113+D116+D96+D100+D105)</f>
        <v>0</v>
      </c>
      <c r="E135" s="452">
        <f>IF(E117&lt;0,E110+E117+E93+E96+E100,E105+E96+E100)</f>
        <v>0</v>
      </c>
      <c r="F135" s="833">
        <f t="shared" ref="F135:X135" si="87">IF(F117&lt;0,F110+F117+F93+F96+F100,F105+F96+F100)</f>
        <v>0</v>
      </c>
      <c r="G135" s="833">
        <f t="shared" si="87"/>
        <v>0</v>
      </c>
      <c r="H135" s="833">
        <f t="shared" si="87"/>
        <v>0</v>
      </c>
      <c r="I135" s="833">
        <f t="shared" si="87"/>
        <v>0</v>
      </c>
      <c r="J135" s="833">
        <f t="shared" si="87"/>
        <v>0</v>
      </c>
      <c r="K135" s="833">
        <f t="shared" si="87"/>
        <v>0</v>
      </c>
      <c r="L135" s="833">
        <f t="shared" si="87"/>
        <v>0</v>
      </c>
      <c r="M135" s="833">
        <f t="shared" si="87"/>
        <v>0</v>
      </c>
      <c r="N135" s="833">
        <f t="shared" si="87"/>
        <v>0</v>
      </c>
      <c r="O135" s="833">
        <f t="shared" si="87"/>
        <v>0</v>
      </c>
      <c r="P135" s="833">
        <f t="shared" si="87"/>
        <v>0</v>
      </c>
      <c r="Q135" s="833">
        <f t="shared" si="87"/>
        <v>0</v>
      </c>
      <c r="R135" s="833">
        <f t="shared" si="87"/>
        <v>0</v>
      </c>
      <c r="S135" s="833">
        <f t="shared" si="87"/>
        <v>0</v>
      </c>
      <c r="T135" s="833">
        <f t="shared" si="87"/>
        <v>0</v>
      </c>
      <c r="U135" s="833">
        <f t="shared" si="87"/>
        <v>0</v>
      </c>
      <c r="V135" s="833">
        <f t="shared" si="87"/>
        <v>0</v>
      </c>
      <c r="W135" s="833">
        <f t="shared" si="87"/>
        <v>0</v>
      </c>
      <c r="X135" s="833">
        <f t="shared" si="87"/>
        <v>0</v>
      </c>
      <c r="Y135" s="508"/>
      <c r="Z135" s="508"/>
      <c r="AA135" s="508"/>
      <c r="AB135" s="508"/>
      <c r="AC135" s="508"/>
      <c r="AD135" s="508"/>
      <c r="AE135" s="508"/>
      <c r="AF135" s="508"/>
      <c r="AG135" s="508"/>
      <c r="AH135" s="508"/>
    </row>
    <row r="136" spans="1:40" s="384" customFormat="1" x14ac:dyDescent="0.2">
      <c r="A136" s="1430" t="s">
        <v>297</v>
      </c>
      <c r="B136" s="1430"/>
      <c r="C136" s="1430"/>
      <c r="D136" s="383" t="str">
        <f>IF(ISERROR(D133-D134),"-",D133-D134)</f>
        <v>-</v>
      </c>
      <c r="E136" s="454">
        <f t="shared" ref="E136:X136" si="88">E133-E134</f>
        <v>0</v>
      </c>
      <c r="F136" s="454">
        <f t="shared" si="88"/>
        <v>0</v>
      </c>
      <c r="G136" s="454">
        <f t="shared" si="88"/>
        <v>0</v>
      </c>
      <c r="H136" s="454">
        <f t="shared" si="88"/>
        <v>0</v>
      </c>
      <c r="I136" s="454">
        <f t="shared" si="88"/>
        <v>0</v>
      </c>
      <c r="J136" s="454">
        <f t="shared" si="88"/>
        <v>0</v>
      </c>
      <c r="K136" s="454">
        <f t="shared" si="88"/>
        <v>0</v>
      </c>
      <c r="L136" s="454">
        <f t="shared" si="88"/>
        <v>0</v>
      </c>
      <c r="M136" s="454">
        <f t="shared" si="88"/>
        <v>0</v>
      </c>
      <c r="N136" s="454">
        <f t="shared" si="88"/>
        <v>0</v>
      </c>
      <c r="O136" s="454">
        <f t="shared" si="88"/>
        <v>0</v>
      </c>
      <c r="P136" s="454">
        <f t="shared" si="88"/>
        <v>0</v>
      </c>
      <c r="Q136" s="454">
        <f t="shared" si="88"/>
        <v>0</v>
      </c>
      <c r="R136" s="454">
        <f t="shared" si="88"/>
        <v>0</v>
      </c>
      <c r="S136" s="454">
        <f t="shared" si="88"/>
        <v>0</v>
      </c>
      <c r="T136" s="454">
        <f t="shared" si="88"/>
        <v>0</v>
      </c>
      <c r="U136" s="454">
        <f t="shared" si="88"/>
        <v>0</v>
      </c>
      <c r="V136" s="454">
        <f t="shared" si="88"/>
        <v>0</v>
      </c>
      <c r="W136" s="454">
        <f t="shared" si="88"/>
        <v>0</v>
      </c>
      <c r="X136" s="454">
        <f t="shared" si="88"/>
        <v>0</v>
      </c>
      <c r="Y136" s="510"/>
      <c r="Z136" s="510"/>
      <c r="AA136" s="510"/>
      <c r="AB136" s="510"/>
      <c r="AC136" s="510"/>
      <c r="AD136" s="510"/>
      <c r="AE136" s="510"/>
      <c r="AF136" s="510"/>
      <c r="AG136" s="510"/>
      <c r="AH136" s="510"/>
      <c r="AI136" s="101"/>
      <c r="AJ136" s="101"/>
      <c r="AK136" s="101"/>
      <c r="AL136" s="101"/>
      <c r="AM136" s="101"/>
      <c r="AN136" s="101"/>
    </row>
    <row r="137" spans="1:40" s="384" customFormat="1" x14ac:dyDescent="0.2">
      <c r="A137" s="1430" t="s">
        <v>298</v>
      </c>
      <c r="B137" s="1430"/>
      <c r="C137" s="1430"/>
      <c r="D137" s="383" t="str">
        <f>IF(ISERROR(+D133-D135),"-",+D133-D135)</f>
        <v>-</v>
      </c>
      <c r="E137" s="454">
        <f t="shared" ref="E137:X137" si="89">+E133-E135</f>
        <v>0</v>
      </c>
      <c r="F137" s="454">
        <f t="shared" si="89"/>
        <v>0</v>
      </c>
      <c r="G137" s="454">
        <f t="shared" si="89"/>
        <v>0</v>
      </c>
      <c r="H137" s="454">
        <f t="shared" si="89"/>
        <v>0</v>
      </c>
      <c r="I137" s="454">
        <f t="shared" si="89"/>
        <v>0</v>
      </c>
      <c r="J137" s="454">
        <f t="shared" si="89"/>
        <v>0</v>
      </c>
      <c r="K137" s="454">
        <f t="shared" si="89"/>
        <v>0</v>
      </c>
      <c r="L137" s="454">
        <f t="shared" si="89"/>
        <v>0</v>
      </c>
      <c r="M137" s="454">
        <f t="shared" si="89"/>
        <v>0</v>
      </c>
      <c r="N137" s="454">
        <f t="shared" si="89"/>
        <v>0</v>
      </c>
      <c r="O137" s="454">
        <f t="shared" si="89"/>
        <v>0</v>
      </c>
      <c r="P137" s="454">
        <f t="shared" si="89"/>
        <v>0</v>
      </c>
      <c r="Q137" s="454">
        <f t="shared" si="89"/>
        <v>0</v>
      </c>
      <c r="R137" s="454">
        <f t="shared" si="89"/>
        <v>0</v>
      </c>
      <c r="S137" s="454">
        <f t="shared" si="89"/>
        <v>0</v>
      </c>
      <c r="T137" s="454">
        <f t="shared" si="89"/>
        <v>0</v>
      </c>
      <c r="U137" s="454">
        <f t="shared" si="89"/>
        <v>0</v>
      </c>
      <c r="V137" s="454">
        <f t="shared" si="89"/>
        <v>0</v>
      </c>
      <c r="W137" s="454">
        <f t="shared" si="89"/>
        <v>0</v>
      </c>
      <c r="X137" s="454">
        <f t="shared" si="89"/>
        <v>0</v>
      </c>
      <c r="Y137" s="510"/>
      <c r="Z137" s="510"/>
      <c r="AA137" s="510"/>
      <c r="AB137" s="510"/>
      <c r="AC137" s="510"/>
      <c r="AD137" s="510"/>
      <c r="AE137" s="510"/>
      <c r="AF137" s="510"/>
      <c r="AG137" s="510"/>
      <c r="AH137" s="510"/>
      <c r="AI137" s="101"/>
      <c r="AJ137" s="101"/>
      <c r="AK137" s="101"/>
      <c r="AL137" s="101"/>
      <c r="AM137" s="101"/>
      <c r="AN137" s="101"/>
    </row>
    <row r="138" spans="1:40" x14ac:dyDescent="0.2">
      <c r="A138" s="1431" t="s">
        <v>303</v>
      </c>
      <c r="B138" s="1431"/>
      <c r="C138" s="1431"/>
      <c r="D138" s="213" t="str">
        <f>IF(ISERROR(D133/D134),"-",D133/D134)</f>
        <v>-</v>
      </c>
      <c r="E138" s="455" t="str">
        <f>(IF(ISERROR(E133/E134),"-",E133/E134))</f>
        <v>-</v>
      </c>
      <c r="F138" s="455" t="str">
        <f t="shared" ref="F138:X138" si="90">(IF(ISERROR(F133/F134),"-",F133/F134))</f>
        <v>-</v>
      </c>
      <c r="G138" s="455" t="str">
        <f t="shared" si="90"/>
        <v>-</v>
      </c>
      <c r="H138" s="455" t="str">
        <f t="shared" si="90"/>
        <v>-</v>
      </c>
      <c r="I138" s="455" t="str">
        <f t="shared" si="90"/>
        <v>-</v>
      </c>
      <c r="J138" s="455" t="str">
        <f t="shared" si="90"/>
        <v>-</v>
      </c>
      <c r="K138" s="455" t="str">
        <f t="shared" si="90"/>
        <v>-</v>
      </c>
      <c r="L138" s="455" t="str">
        <f t="shared" si="90"/>
        <v>-</v>
      </c>
      <c r="M138" s="455" t="str">
        <f t="shared" si="90"/>
        <v>-</v>
      </c>
      <c r="N138" s="455" t="str">
        <f t="shared" si="90"/>
        <v>-</v>
      </c>
      <c r="O138" s="455" t="str">
        <f t="shared" si="90"/>
        <v>-</v>
      </c>
      <c r="P138" s="455" t="str">
        <f t="shared" si="90"/>
        <v>-</v>
      </c>
      <c r="Q138" s="455" t="str">
        <f t="shared" si="90"/>
        <v>-</v>
      </c>
      <c r="R138" s="455" t="str">
        <f t="shared" si="90"/>
        <v>-</v>
      </c>
      <c r="S138" s="455" t="str">
        <f t="shared" si="90"/>
        <v>-</v>
      </c>
      <c r="T138" s="455" t="str">
        <f t="shared" si="90"/>
        <v>-</v>
      </c>
      <c r="U138" s="455" t="str">
        <f t="shared" si="90"/>
        <v>-</v>
      </c>
      <c r="V138" s="455" t="str">
        <f t="shared" si="90"/>
        <v>-</v>
      </c>
      <c r="W138" s="455" t="str">
        <f t="shared" si="90"/>
        <v>-</v>
      </c>
      <c r="X138" s="455" t="str">
        <f t="shared" si="90"/>
        <v>-</v>
      </c>
      <c r="Y138" s="511"/>
      <c r="Z138" s="511"/>
      <c r="AA138" s="511"/>
      <c r="AB138" s="511"/>
      <c r="AC138" s="511"/>
      <c r="AD138" s="511"/>
      <c r="AE138" s="511"/>
      <c r="AF138" s="511"/>
      <c r="AG138" s="511"/>
      <c r="AH138" s="511"/>
      <c r="AI138" s="384"/>
      <c r="AJ138" s="384"/>
    </row>
    <row r="139" spans="1:40" x14ac:dyDescent="0.2">
      <c r="A139" s="1431" t="s">
        <v>304</v>
      </c>
      <c r="B139" s="1431"/>
      <c r="C139" s="1431"/>
      <c r="D139" s="213" t="str">
        <f>IF(ISERROR(D133/D135),"-",D133/D135)</f>
        <v>-</v>
      </c>
      <c r="E139" s="455" t="str">
        <f>IF(ISERROR(E133/E135),"-",E133/E135)</f>
        <v>-</v>
      </c>
      <c r="F139" s="455" t="str">
        <f t="shared" ref="F139:X139" si="91">IF(ISERROR(F133/F135),"-",F133/F135)</f>
        <v>-</v>
      </c>
      <c r="G139" s="455" t="str">
        <f t="shared" si="91"/>
        <v>-</v>
      </c>
      <c r="H139" s="455" t="str">
        <f t="shared" si="91"/>
        <v>-</v>
      </c>
      <c r="I139" s="455" t="str">
        <f t="shared" si="91"/>
        <v>-</v>
      </c>
      <c r="J139" s="455" t="str">
        <f t="shared" si="91"/>
        <v>-</v>
      </c>
      <c r="K139" s="455" t="str">
        <f t="shared" si="91"/>
        <v>-</v>
      </c>
      <c r="L139" s="455" t="str">
        <f t="shared" si="91"/>
        <v>-</v>
      </c>
      <c r="M139" s="455" t="str">
        <f t="shared" si="91"/>
        <v>-</v>
      </c>
      <c r="N139" s="455" t="str">
        <f t="shared" si="91"/>
        <v>-</v>
      </c>
      <c r="O139" s="455" t="str">
        <f t="shared" si="91"/>
        <v>-</v>
      </c>
      <c r="P139" s="455" t="str">
        <f t="shared" si="91"/>
        <v>-</v>
      </c>
      <c r="Q139" s="455" t="str">
        <f t="shared" si="91"/>
        <v>-</v>
      </c>
      <c r="R139" s="455" t="str">
        <f t="shared" si="91"/>
        <v>-</v>
      </c>
      <c r="S139" s="455" t="str">
        <f t="shared" si="91"/>
        <v>-</v>
      </c>
      <c r="T139" s="455" t="str">
        <f t="shared" si="91"/>
        <v>-</v>
      </c>
      <c r="U139" s="455" t="str">
        <f t="shared" si="91"/>
        <v>-</v>
      </c>
      <c r="V139" s="455" t="str">
        <f t="shared" si="91"/>
        <v>-</v>
      </c>
      <c r="W139" s="455" t="str">
        <f t="shared" si="91"/>
        <v>-</v>
      </c>
      <c r="X139" s="455" t="str">
        <f t="shared" si="91"/>
        <v>-</v>
      </c>
      <c r="Y139" s="511"/>
      <c r="Z139" s="511"/>
      <c r="AA139" s="511"/>
      <c r="AB139" s="511"/>
      <c r="AC139" s="511"/>
      <c r="AD139" s="511"/>
      <c r="AE139" s="511"/>
      <c r="AF139" s="511"/>
      <c r="AG139" s="511"/>
      <c r="AH139" s="511"/>
      <c r="AI139" s="384"/>
      <c r="AJ139" s="384"/>
      <c r="AK139" s="384"/>
      <c r="AL139" s="384"/>
      <c r="AM139" s="384"/>
      <c r="AN139" s="384"/>
    </row>
    <row r="140" spans="1:40" x14ac:dyDescent="0.2">
      <c r="AK140" s="384"/>
      <c r="AL140" s="384"/>
      <c r="AM140" s="384"/>
      <c r="AN140" s="384"/>
    </row>
    <row r="217" spans="2:40" s="594" customFormat="1" x14ac:dyDescent="0.2">
      <c r="D217" s="595"/>
      <c r="AI217" s="101"/>
      <c r="AJ217" s="101"/>
      <c r="AK217" s="101"/>
      <c r="AL217" s="101"/>
      <c r="AM217" s="101"/>
      <c r="AN217" s="101"/>
    </row>
    <row r="218" spans="2:40" x14ac:dyDescent="0.2">
      <c r="B218" s="101" t="str">
        <f>Summary!B5</f>
        <v>A</v>
      </c>
    </row>
    <row r="219" spans="2:40" x14ac:dyDescent="0.2">
      <c r="B219" s="101" t="str">
        <f>Summary!B6</f>
        <v>B</v>
      </c>
      <c r="AI219" s="594"/>
      <c r="AJ219" s="594"/>
    </row>
    <row r="220" spans="2:40" x14ac:dyDescent="0.2">
      <c r="B220" s="101" t="str">
        <f>Summary!B7</f>
        <v>C</v>
      </c>
      <c r="AK220" s="594"/>
      <c r="AL220" s="594"/>
      <c r="AM220" s="594"/>
      <c r="AN220" s="594"/>
    </row>
    <row r="221" spans="2:40" x14ac:dyDescent="0.2">
      <c r="B221" s="101" t="str">
        <f>Summary!B8</f>
        <v>D</v>
      </c>
    </row>
    <row r="222" spans="2:40" x14ac:dyDescent="0.2">
      <c r="B222" s="101" t="str">
        <f>Summary!B9</f>
        <v>E</v>
      </c>
    </row>
    <row r="223" spans="2:40" x14ac:dyDescent="0.2">
      <c r="B223" s="101" t="str">
        <f>Summary!B10</f>
        <v>F</v>
      </c>
    </row>
  </sheetData>
  <sheetProtection algorithmName="SHA-512" hashValue="SDVMapt+2FoG8MFPeo46/ZUF6Uu+4u6wkJ1rW6TiGoZYGgbB/C7CUnNrWYh+unmnvDwFuq7/0NXoFqfmowDUKg==" saltValue="yJYQ+oxu6xDXR/stUwYMXA==" spinCount="100000" sheet="1" objects="1" scenarios="1" formatColumns="0" formatRows="0"/>
  <mergeCells count="144">
    <mergeCell ref="AJ15:AN15"/>
    <mergeCell ref="AJ16:AN16"/>
    <mergeCell ref="AJ17:AN17"/>
    <mergeCell ref="AJ18:AN18"/>
    <mergeCell ref="AJ19:AN19"/>
    <mergeCell ref="AJ20:AN20"/>
    <mergeCell ref="AJ7:AN9"/>
    <mergeCell ref="B41:C41"/>
    <mergeCell ref="A8:C8"/>
    <mergeCell ref="A9:C9"/>
    <mergeCell ref="B10:C10"/>
    <mergeCell ref="A15:C15"/>
    <mergeCell ref="B19:C19"/>
    <mergeCell ref="A21:C21"/>
    <mergeCell ref="B22:C22"/>
    <mergeCell ref="A29:C29"/>
    <mergeCell ref="B40:C40"/>
    <mergeCell ref="B14:C14"/>
    <mergeCell ref="A16:C16"/>
    <mergeCell ref="A17:C17"/>
    <mergeCell ref="A18:C18"/>
    <mergeCell ref="B24:C24"/>
    <mergeCell ref="A30:C30"/>
    <mergeCell ref="A31:C31"/>
    <mergeCell ref="AJ53:AN53"/>
    <mergeCell ref="A34:C34"/>
    <mergeCell ref="A35:C35"/>
    <mergeCell ref="A37:C37"/>
    <mergeCell ref="A38:C38"/>
    <mergeCell ref="A39:C39"/>
    <mergeCell ref="A36:C36"/>
    <mergeCell ref="A43:C43"/>
    <mergeCell ref="AJ50:AN50"/>
    <mergeCell ref="AJ51:AN51"/>
    <mergeCell ref="B52:C52"/>
    <mergeCell ref="B53:C53"/>
    <mergeCell ref="AI85:AM85"/>
    <mergeCell ref="A83:C83"/>
    <mergeCell ref="D4:X4"/>
    <mergeCell ref="A87:C87"/>
    <mergeCell ref="E5:AH5"/>
    <mergeCell ref="A5:D5"/>
    <mergeCell ref="B80:C80"/>
    <mergeCell ref="B81:C81"/>
    <mergeCell ref="A79:C79"/>
    <mergeCell ref="A71:C71"/>
    <mergeCell ref="A74:C74"/>
    <mergeCell ref="A75:C75"/>
    <mergeCell ref="A61:C61"/>
    <mergeCell ref="B62:C62"/>
    <mergeCell ref="B63:C63"/>
    <mergeCell ref="A77:C77"/>
    <mergeCell ref="A78:C78"/>
    <mergeCell ref="B64:C64"/>
    <mergeCell ref="B20:C20"/>
    <mergeCell ref="B23:C23"/>
    <mergeCell ref="B51:C51"/>
    <mergeCell ref="AJ54:AN54"/>
    <mergeCell ref="AJ49:AN49"/>
    <mergeCell ref="AJ52:AN52"/>
    <mergeCell ref="A2:B2"/>
    <mergeCell ref="C2:F2"/>
    <mergeCell ref="A4:B4"/>
    <mergeCell ref="A122:C122"/>
    <mergeCell ref="B65:C65"/>
    <mergeCell ref="B68:C68"/>
    <mergeCell ref="A69:C69"/>
    <mergeCell ref="A70:C70"/>
    <mergeCell ref="B66:C66"/>
    <mergeCell ref="A72:C72"/>
    <mergeCell ref="A73:C73"/>
    <mergeCell ref="A76:C76"/>
    <mergeCell ref="A103:C103"/>
    <mergeCell ref="A102:C102"/>
    <mergeCell ref="A98:D98"/>
    <mergeCell ref="B25:C25"/>
    <mergeCell ref="B28:C28"/>
    <mergeCell ref="B26:C26"/>
    <mergeCell ref="B50:C50"/>
    <mergeCell ref="A107:C107"/>
    <mergeCell ref="A106:D106"/>
    <mergeCell ref="A33:C33"/>
    <mergeCell ref="B27:C27"/>
    <mergeCell ref="B67:C67"/>
    <mergeCell ref="G3:H3"/>
    <mergeCell ref="E6:N6"/>
    <mergeCell ref="A32:C32"/>
    <mergeCell ref="A7:C7"/>
    <mergeCell ref="A119:C119"/>
    <mergeCell ref="B54:C54"/>
    <mergeCell ref="A55:C55"/>
    <mergeCell ref="A56:C56"/>
    <mergeCell ref="A57:C57"/>
    <mergeCell ref="A58:C58"/>
    <mergeCell ref="B59:C59"/>
    <mergeCell ref="B60:C60"/>
    <mergeCell ref="B112:G112"/>
    <mergeCell ref="B115:G115"/>
    <mergeCell ref="B109:G109"/>
    <mergeCell ref="A111:D111"/>
    <mergeCell ref="A105:B105"/>
    <mergeCell ref="A104:B104"/>
    <mergeCell ref="C105:D105"/>
    <mergeCell ref="C104:D104"/>
    <mergeCell ref="A110:B110"/>
    <mergeCell ref="C110:D110"/>
    <mergeCell ref="A114:D114"/>
    <mergeCell ref="A113:B113"/>
    <mergeCell ref="A138:C138"/>
    <mergeCell ref="A139:C139"/>
    <mergeCell ref="A123:C123"/>
    <mergeCell ref="A1:AH1"/>
    <mergeCell ref="A131:C131"/>
    <mergeCell ref="A132:C132"/>
    <mergeCell ref="A133:C133"/>
    <mergeCell ref="A134:C134"/>
    <mergeCell ref="A135:C135"/>
    <mergeCell ref="A136:C136"/>
    <mergeCell ref="A124:C124"/>
    <mergeCell ref="A125:C125"/>
    <mergeCell ref="A126:C126"/>
    <mergeCell ref="A127:C127"/>
    <mergeCell ref="A128:C128"/>
    <mergeCell ref="A130:C130"/>
    <mergeCell ref="I2:N2"/>
    <mergeCell ref="I3:X3"/>
    <mergeCell ref="A47:C47"/>
    <mergeCell ref="A48:C48"/>
    <mergeCell ref="A49:C49"/>
    <mergeCell ref="B11:C11"/>
    <mergeCell ref="B12:C12"/>
    <mergeCell ref="B13:C13"/>
    <mergeCell ref="AI101:AN101"/>
    <mergeCell ref="AI91:AK91"/>
    <mergeCell ref="AI96:AL96"/>
    <mergeCell ref="A116:B116"/>
    <mergeCell ref="C116:D116"/>
    <mergeCell ref="A117:D117"/>
    <mergeCell ref="A137:C137"/>
    <mergeCell ref="A120:C120"/>
    <mergeCell ref="A121:C121"/>
    <mergeCell ref="A108:B108"/>
    <mergeCell ref="C108:D108"/>
    <mergeCell ref="C113:D113"/>
  </mergeCells>
  <conditionalFormatting sqref="D138:AH139">
    <cfRule type="cellIs" dxfId="16" priority="2" operator="lessThan">
      <formula>1</formula>
    </cfRule>
  </conditionalFormatting>
  <conditionalFormatting sqref="D127:AH128">
    <cfRule type="cellIs" dxfId="15" priority="1" operator="lessThan">
      <formula>1</formula>
    </cfRule>
  </conditionalFormatting>
  <dataValidations count="3">
    <dataValidation type="decimal" operator="greaterThanOrEqual" allowBlank="1" showInputMessage="1" showErrorMessage="1" sqref="E48 E40:N41 E50:E57 E80:E81 A89:C89 A113:C113 A100:C100 E8:N8 E10:N17 E19:N20 E59:E60 Y72:AG72 E73:E78 E33:N38 E22:N31 A93:C93 C105 C110 A105 A110 A116:C116 E62:E71 F66:AH68" xr:uid="{00000000-0002-0000-0B00-000000000000}">
      <formula1>0</formula1>
    </dataValidation>
    <dataValidation operator="greaterThanOrEqual" allowBlank="1" showInputMessage="1" showErrorMessage="1" sqref="B80:C81 B40:C41 A117 E32:N32 AH72 A112:B112 A115:B115 E72:X72 A109:B109 A106 A111 A114" xr:uid="{00000000-0002-0000-0B00-000001000000}"/>
    <dataValidation type="list" allowBlank="1" showInputMessage="1" showErrorMessage="1" sqref="E7:N7" xr:uid="{00000000-0002-0000-0B00-000002000000}">
      <formula1>$B$218:$B$223</formula1>
    </dataValidation>
  </dataValidations>
  <printOptions horizontalCentered="1"/>
  <pageMargins left="0" right="0" top="0" bottom="0" header="0" footer="0"/>
  <pageSetup paperSize="5" scale="83" firstPageNumber="7" fitToHeight="0" orientation="landscape" useFirstPageNumber="1" r:id="rId1"/>
  <headerFooter alignWithMargins="0">
    <oddFooter>&amp;L&amp;A&amp;C&amp;D</oddFooter>
  </headerFooter>
  <ignoredErrors>
    <ignoredError sqref="D32 E72:U72 V72:X72"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14999847407452621"/>
  </sheetPr>
  <dimension ref="A1:I101"/>
  <sheetViews>
    <sheetView topLeftCell="A10" workbookViewId="0">
      <selection activeCell="D30" sqref="D30"/>
    </sheetView>
  </sheetViews>
  <sheetFormatPr defaultColWidth="12.5703125" defaultRowHeight="15" x14ac:dyDescent="0.25"/>
  <cols>
    <col min="1" max="1" width="48.42578125" style="1091" customWidth="1"/>
    <col min="2" max="7" width="17.28515625" style="1091" customWidth="1"/>
    <col min="8" max="8" width="17" style="1091" customWidth="1"/>
    <col min="9" max="9" width="10.28515625" style="1091" customWidth="1"/>
    <col min="10" max="16384" width="12.5703125" style="1091"/>
  </cols>
  <sheetData>
    <row r="1" spans="1:8" s="1059" customFormat="1" ht="38.25" customHeight="1" x14ac:dyDescent="0.25">
      <c r="A1" s="1056" t="s">
        <v>1569</v>
      </c>
      <c r="B1" s="1057"/>
      <c r="C1" s="1057"/>
      <c r="D1" s="1057"/>
      <c r="E1" s="1057"/>
      <c r="F1" s="1057"/>
      <c r="G1" s="1057"/>
      <c r="H1" s="1058"/>
    </row>
    <row r="2" spans="1:8" s="1063" customFormat="1" ht="18" customHeight="1" x14ac:dyDescent="0.3">
      <c r="A2" s="1060" t="s">
        <v>129</v>
      </c>
      <c r="B2" s="1061">
        <f>[2]Summary!B3</f>
        <v>0</v>
      </c>
      <c r="C2" s="997" t="s">
        <v>1444</v>
      </c>
      <c r="D2" s="1062"/>
      <c r="E2" s="1062"/>
      <c r="F2" s="1062"/>
      <c r="G2" s="1062"/>
    </row>
    <row r="3" spans="1:8" s="1062" customFormat="1" ht="18" customHeight="1" x14ac:dyDescent="0.25">
      <c r="A3" s="1064" t="s">
        <v>1570</v>
      </c>
      <c r="B3" s="1065">
        <f>E38</f>
        <v>0</v>
      </c>
      <c r="C3" s="997" t="s">
        <v>1571</v>
      </c>
    </row>
    <row r="4" spans="1:8" s="1062" customFormat="1" ht="18" customHeight="1" x14ac:dyDescent="0.25">
      <c r="A4" s="1064" t="s">
        <v>1572</v>
      </c>
      <c r="B4" s="1066"/>
      <c r="C4" s="1067"/>
    </row>
    <row r="5" spans="1:8" s="1062" customFormat="1" ht="18" customHeight="1" x14ac:dyDescent="0.25">
      <c r="A5" s="1064" t="s">
        <v>1573</v>
      </c>
      <c r="B5" s="1066"/>
      <c r="C5" s="1067"/>
    </row>
    <row r="6" spans="1:8" s="1062" customFormat="1" ht="18" customHeight="1" x14ac:dyDescent="0.25">
      <c r="A6" s="1068"/>
      <c r="B6" s="1069"/>
      <c r="C6" s="1502"/>
      <c r="D6" s="1502"/>
    </row>
    <row r="7" spans="1:8" s="1062" customFormat="1" ht="24.75" customHeight="1" x14ac:dyDescent="0.25">
      <c r="A7" s="1503" t="s">
        <v>1574</v>
      </c>
      <c r="B7" s="1503"/>
      <c r="C7" s="1503"/>
      <c r="D7" s="1503"/>
      <c r="E7" s="1503"/>
      <c r="F7" s="1503"/>
    </row>
    <row r="8" spans="1:8" s="1073" customFormat="1" ht="52.5" customHeight="1" x14ac:dyDescent="0.25">
      <c r="A8" s="1070" t="s">
        <v>1575</v>
      </c>
      <c r="B8" s="1071" t="s">
        <v>1576</v>
      </c>
      <c r="C8" s="1071" t="s">
        <v>1577</v>
      </c>
      <c r="D8" s="1071" t="s">
        <v>1578</v>
      </c>
      <c r="E8" s="1071" t="s">
        <v>1579</v>
      </c>
      <c r="F8" s="1072" t="s">
        <v>1580</v>
      </c>
    </row>
    <row r="9" spans="1:8" s="1062" customFormat="1" ht="18" customHeight="1" x14ac:dyDescent="0.25">
      <c r="A9" s="1074" t="s">
        <v>1581</v>
      </c>
      <c r="B9" s="1075"/>
      <c r="C9" s="1076"/>
      <c r="D9" s="1076"/>
      <c r="E9" s="1077"/>
      <c r="F9" s="1078">
        <f>SUM(C9:E9)*B9</f>
        <v>0</v>
      </c>
      <c r="G9" s="1079"/>
    </row>
    <row r="10" spans="1:8" s="1062" customFormat="1" ht="18" customHeight="1" x14ac:dyDescent="0.25">
      <c r="A10" s="1074" t="s">
        <v>1582</v>
      </c>
      <c r="B10" s="1075"/>
      <c r="C10" s="1076"/>
      <c r="D10" s="1076"/>
      <c r="E10" s="1077"/>
      <c r="F10" s="1078">
        <f t="shared" ref="F10:F15" si="0">SUM(C10:E10)*B10</f>
        <v>0</v>
      </c>
      <c r="G10" s="1080"/>
    </row>
    <row r="11" spans="1:8" s="1062" customFormat="1" ht="18" customHeight="1" x14ac:dyDescent="0.25">
      <c r="A11" s="1074" t="s">
        <v>1583</v>
      </c>
      <c r="B11" s="1075"/>
      <c r="C11" s="1076"/>
      <c r="D11" s="1076"/>
      <c r="E11" s="1077"/>
      <c r="F11" s="1078">
        <f t="shared" si="0"/>
        <v>0</v>
      </c>
      <c r="G11" s="1079"/>
    </row>
    <row r="12" spans="1:8" s="1062" customFormat="1" ht="18" customHeight="1" x14ac:dyDescent="0.25">
      <c r="A12" s="1074" t="s">
        <v>1584</v>
      </c>
      <c r="B12" s="1075"/>
      <c r="C12" s="1076"/>
      <c r="D12" s="1076"/>
      <c r="E12" s="1077"/>
      <c r="F12" s="1078">
        <f t="shared" si="0"/>
        <v>0</v>
      </c>
      <c r="G12" s="1079"/>
    </row>
    <row r="13" spans="1:8" s="1062" customFormat="1" ht="18" customHeight="1" x14ac:dyDescent="0.25">
      <c r="A13" s="1074" t="s">
        <v>1585</v>
      </c>
      <c r="B13" s="1075"/>
      <c r="C13" s="1076"/>
      <c r="D13" s="1076"/>
      <c r="E13" s="1077"/>
      <c r="F13" s="1078">
        <f t="shared" si="0"/>
        <v>0</v>
      </c>
      <c r="G13" s="1079"/>
    </row>
    <row r="14" spans="1:8" s="1062" customFormat="1" ht="18" customHeight="1" x14ac:dyDescent="0.25">
      <c r="A14" s="1074" t="s">
        <v>1586</v>
      </c>
      <c r="B14" s="1075"/>
      <c r="C14" s="1076"/>
      <c r="D14" s="1076"/>
      <c r="E14" s="1077"/>
      <c r="F14" s="1078">
        <f t="shared" si="0"/>
        <v>0</v>
      </c>
      <c r="G14" s="1079"/>
    </row>
    <row r="15" spans="1:8" s="1062" customFormat="1" ht="18" customHeight="1" x14ac:dyDescent="0.25">
      <c r="A15" s="1074" t="s">
        <v>1587</v>
      </c>
      <c r="B15" s="1075"/>
      <c r="C15" s="1076"/>
      <c r="D15" s="1076"/>
      <c r="E15" s="1077"/>
      <c r="F15" s="1078">
        <f t="shared" si="0"/>
        <v>0</v>
      </c>
      <c r="G15" s="1079"/>
    </row>
    <row r="16" spans="1:8" s="1062" customFormat="1" ht="18" customHeight="1" x14ac:dyDescent="0.25">
      <c r="A16" s="1081" t="s">
        <v>1588</v>
      </c>
      <c r="B16" s="1082">
        <f>SUM(B9:B15)</f>
        <v>0</v>
      </c>
      <c r="C16" s="1083"/>
      <c r="D16" s="1083"/>
      <c r="E16" s="1083"/>
      <c r="F16" s="1083">
        <f>SUM(F9:F15)</f>
        <v>0</v>
      </c>
      <c r="G16" s="1084"/>
    </row>
    <row r="17" spans="1:9" s="1062" customFormat="1" ht="18" customHeight="1" x14ac:dyDescent="0.25">
      <c r="A17" s="1068"/>
      <c r="B17" s="1069"/>
      <c r="C17" s="1079"/>
      <c r="D17" s="1079"/>
    </row>
    <row r="18" spans="1:9" s="1062" customFormat="1" ht="24.75" customHeight="1" x14ac:dyDescent="0.25">
      <c r="A18" s="1496" t="s">
        <v>1589</v>
      </c>
      <c r="B18" s="1497"/>
      <c r="C18" s="1497"/>
      <c r="D18" s="1497"/>
      <c r="E18" s="1497"/>
      <c r="F18" s="1498"/>
    </row>
    <row r="19" spans="1:9" s="1062" customFormat="1" ht="63.75" customHeight="1" x14ac:dyDescent="0.25">
      <c r="A19" s="1085" t="s">
        <v>1590</v>
      </c>
      <c r="B19" s="1086" t="s">
        <v>1591</v>
      </c>
      <c r="C19" s="1087" t="s">
        <v>1592</v>
      </c>
      <c r="D19" s="1087" t="s">
        <v>1593</v>
      </c>
      <c r="E19" s="1087" t="s">
        <v>1594</v>
      </c>
      <c r="F19" s="1088" t="s">
        <v>1595</v>
      </c>
    </row>
    <row r="20" spans="1:9" s="1062" customFormat="1" ht="18" customHeight="1" x14ac:dyDescent="0.25">
      <c r="A20" s="1074" t="s">
        <v>1596</v>
      </c>
      <c r="B20" s="1075" t="s">
        <v>1597</v>
      </c>
      <c r="C20" s="1089"/>
      <c r="D20" s="1090">
        <v>10000</v>
      </c>
      <c r="E20" s="1077"/>
      <c r="F20" s="1078">
        <f>E20*C20</f>
        <v>0</v>
      </c>
    </row>
    <row r="21" spans="1:9" s="1062" customFormat="1" ht="18" customHeight="1" x14ac:dyDescent="0.25">
      <c r="A21" s="1074" t="s">
        <v>1598</v>
      </c>
      <c r="B21" s="1075"/>
      <c r="C21" s="1089"/>
      <c r="D21" s="1090"/>
      <c r="E21" s="1077"/>
      <c r="F21" s="1078">
        <f t="shared" ref="F21:F26" si="1">E21*C21</f>
        <v>0</v>
      </c>
    </row>
    <row r="22" spans="1:9" s="1062" customFormat="1" ht="18" customHeight="1" x14ac:dyDescent="0.25">
      <c r="A22" s="1074" t="s">
        <v>1599</v>
      </c>
      <c r="B22" s="1075"/>
      <c r="C22" s="1089"/>
      <c r="D22" s="1090"/>
      <c r="E22" s="1077"/>
      <c r="F22" s="1078">
        <f t="shared" si="1"/>
        <v>0</v>
      </c>
    </row>
    <row r="23" spans="1:9" s="1062" customFormat="1" ht="18" customHeight="1" x14ac:dyDescent="0.25">
      <c r="A23" s="1074" t="s">
        <v>1600</v>
      </c>
      <c r="B23" s="1075"/>
      <c r="C23" s="1089"/>
      <c r="D23" s="1090"/>
      <c r="E23" s="1077"/>
      <c r="F23" s="1078">
        <f t="shared" si="1"/>
        <v>0</v>
      </c>
      <c r="I23" s="1079"/>
    </row>
    <row r="24" spans="1:9" s="1062" customFormat="1" ht="18" customHeight="1" x14ac:dyDescent="0.25">
      <c r="A24" s="1074" t="s">
        <v>1584</v>
      </c>
      <c r="B24" s="1075"/>
      <c r="C24" s="1089"/>
      <c r="D24" s="1090"/>
      <c r="E24" s="1077"/>
      <c r="F24" s="1078">
        <f t="shared" si="1"/>
        <v>0</v>
      </c>
    </row>
    <row r="25" spans="1:9" s="1062" customFormat="1" ht="18" customHeight="1" x14ac:dyDescent="0.25">
      <c r="A25" s="1074" t="s">
        <v>1585</v>
      </c>
      <c r="B25" s="1075"/>
      <c r="C25" s="1089"/>
      <c r="D25" s="1090"/>
      <c r="E25" s="1077"/>
      <c r="F25" s="1078">
        <f t="shared" si="1"/>
        <v>0</v>
      </c>
    </row>
    <row r="26" spans="1:9" s="1062" customFormat="1" ht="18" customHeight="1" x14ac:dyDescent="0.25">
      <c r="A26" s="1074" t="s">
        <v>1601</v>
      </c>
      <c r="B26" s="1075"/>
      <c r="C26" s="1089"/>
      <c r="D26" s="1090"/>
      <c r="E26" s="1077"/>
      <c r="F26" s="1078">
        <f t="shared" si="1"/>
        <v>0</v>
      </c>
    </row>
    <row r="27" spans="1:9" ht="18" customHeight="1" thickBot="1" x14ac:dyDescent="0.3">
      <c r="A27" s="1081" t="s">
        <v>1602</v>
      </c>
      <c r="B27" s="1082"/>
      <c r="C27" s="1083"/>
      <c r="D27" s="1083"/>
      <c r="E27" s="1083"/>
      <c r="F27" s="1083">
        <f>SUM(F20:F26)</f>
        <v>0</v>
      </c>
    </row>
    <row r="28" spans="1:9" ht="18" customHeight="1" thickBot="1" x14ac:dyDescent="0.3">
      <c r="C28" s="1499" t="s">
        <v>1603</v>
      </c>
      <c r="D28" s="1500"/>
      <c r="E28" s="1501"/>
      <c r="F28" s="1092">
        <f>F27-F16</f>
        <v>0</v>
      </c>
    </row>
    <row r="30" spans="1:9" ht="63" x14ac:dyDescent="0.25">
      <c r="A30" s="1093" t="s">
        <v>1623</v>
      </c>
      <c r="B30" s="1094" t="s">
        <v>1085</v>
      </c>
      <c r="C30" s="1094" t="s">
        <v>1604</v>
      </c>
      <c r="D30" s="1094" t="s">
        <v>1605</v>
      </c>
      <c r="E30" s="1094" t="s">
        <v>1624</v>
      </c>
      <c r="F30" s="1094" t="s">
        <v>1606</v>
      </c>
    </row>
    <row r="31" spans="1:9" ht="15.75" x14ac:dyDescent="0.25">
      <c r="A31" s="1074" t="s">
        <v>1470</v>
      </c>
      <c r="B31" s="1095"/>
      <c r="C31" s="1096"/>
      <c r="D31" s="1096"/>
      <c r="E31" s="1096"/>
      <c r="F31" s="1096"/>
    </row>
    <row r="32" spans="1:9" ht="15.75" x14ac:dyDescent="0.25">
      <c r="A32" s="1074" t="s">
        <v>1471</v>
      </c>
      <c r="B32" s="1095"/>
      <c r="C32" s="1096"/>
      <c r="D32" s="1096"/>
      <c r="E32" s="1096"/>
      <c r="F32" s="1096"/>
    </row>
    <row r="33" spans="1:6" ht="15.75" x14ac:dyDescent="0.25">
      <c r="A33" s="1074" t="s">
        <v>1607</v>
      </c>
      <c r="B33" s="1095"/>
      <c r="C33" s="1096"/>
      <c r="D33" s="1096"/>
      <c r="E33" s="1096"/>
      <c r="F33" s="1096"/>
    </row>
    <row r="34" spans="1:6" ht="15.75" x14ac:dyDescent="0.25">
      <c r="A34" s="1074" t="s">
        <v>1472</v>
      </c>
      <c r="B34" s="1095"/>
      <c r="C34" s="1096"/>
      <c r="D34" s="1096"/>
      <c r="E34" s="1096"/>
      <c r="F34" s="1096"/>
    </row>
    <row r="35" spans="1:6" ht="15.75" x14ac:dyDescent="0.25">
      <c r="A35" s="1074" t="s">
        <v>1473</v>
      </c>
      <c r="B35" s="1095"/>
      <c r="C35" s="1096"/>
      <c r="D35" s="1096"/>
      <c r="E35" s="1096"/>
      <c r="F35" s="1096"/>
    </row>
    <row r="36" spans="1:6" ht="15.75" x14ac:dyDescent="0.25">
      <c r="A36" s="1074" t="s">
        <v>1608</v>
      </c>
      <c r="B36" s="1095"/>
      <c r="C36" s="1096"/>
      <c r="D36" s="1096"/>
      <c r="E36" s="1096"/>
      <c r="F36" s="1096"/>
    </row>
    <row r="37" spans="1:6" ht="15.75" x14ac:dyDescent="0.25">
      <c r="A37" s="1074" t="s">
        <v>1609</v>
      </c>
      <c r="B37" s="1095"/>
      <c r="C37" s="1096"/>
      <c r="D37" s="1096"/>
      <c r="E37" s="1096"/>
      <c r="F37" s="1096"/>
    </row>
    <row r="38" spans="1:6" ht="15.75" x14ac:dyDescent="0.25">
      <c r="A38" s="1081" t="s">
        <v>814</v>
      </c>
      <c r="B38" s="1097">
        <f>SUM(B31:B37)</f>
        <v>0</v>
      </c>
      <c r="C38" s="1097">
        <f t="shared" ref="C38:F38" si="2">SUM(C31:C37)</f>
        <v>0</v>
      </c>
      <c r="D38" s="1097">
        <f t="shared" si="2"/>
        <v>0</v>
      </c>
      <c r="E38" s="1097">
        <f t="shared" si="2"/>
        <v>0</v>
      </c>
      <c r="F38" s="1097">
        <f t="shared" si="2"/>
        <v>0</v>
      </c>
    </row>
    <row r="39" spans="1:6" x14ac:dyDescent="0.25">
      <c r="A39" s="1091" t="s">
        <v>1610</v>
      </c>
    </row>
    <row r="40" spans="1:6" x14ac:dyDescent="0.25">
      <c r="A40" s="1091" t="s">
        <v>1611</v>
      </c>
    </row>
    <row r="41" spans="1:6" x14ac:dyDescent="0.25">
      <c r="A41" s="1091" t="s">
        <v>1612</v>
      </c>
    </row>
    <row r="95" hidden="1" x14ac:dyDescent="0.25"/>
    <row r="101" hidden="1" x14ac:dyDescent="0.25"/>
  </sheetData>
  <mergeCells count="4">
    <mergeCell ref="A18:F18"/>
    <mergeCell ref="C28:E28"/>
    <mergeCell ref="C6:D6"/>
    <mergeCell ref="A7:F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tabColor theme="6"/>
    <pageSetUpPr fitToPage="1"/>
  </sheetPr>
  <dimension ref="A1:CD360"/>
  <sheetViews>
    <sheetView workbookViewId="0">
      <pane ySplit="5" topLeftCell="A12" activePane="bottomLeft" state="frozen"/>
      <selection pane="bottomLeft" activeCell="A43" sqref="A43:G43"/>
    </sheetView>
  </sheetViews>
  <sheetFormatPr defaultColWidth="9.140625" defaultRowHeight="12.75" x14ac:dyDescent="0.2"/>
  <cols>
    <col min="1" max="1" width="6.7109375" style="266" customWidth="1"/>
    <col min="2" max="2" width="11.140625" style="266" customWidth="1"/>
    <col min="3" max="4" width="9.140625" style="266"/>
    <col min="5" max="5" width="9.5703125" style="266" customWidth="1"/>
    <col min="6" max="6" width="6.7109375" style="266" customWidth="1"/>
    <col min="7" max="7" width="8.7109375" style="266" customWidth="1"/>
    <col min="8" max="8" width="11.28515625" style="271" bestFit="1" customWidth="1"/>
    <col min="9" max="9" width="12.28515625" style="271" bestFit="1" customWidth="1"/>
    <col min="10" max="11" width="14.28515625" style="271" bestFit="1" customWidth="1"/>
    <col min="12" max="12" width="9.140625" style="271"/>
    <col min="13" max="13" width="6.7109375" style="266" customWidth="1"/>
    <col min="14" max="14" width="11.140625" style="266" customWidth="1"/>
    <col min="15" max="16" width="9.140625" style="266"/>
    <col min="17" max="17" width="9.5703125" style="266" customWidth="1"/>
    <col min="18" max="18" width="6.5703125" style="266" customWidth="1"/>
    <col min="19" max="19" width="9.28515625" style="266" customWidth="1"/>
    <col min="20" max="20" width="11" style="271" bestFit="1" customWidth="1"/>
    <col min="21" max="22" width="12.28515625" style="271" bestFit="1" customWidth="1"/>
    <col min="23" max="23" width="8.140625" style="271" bestFit="1" customWidth="1"/>
    <col min="24" max="24" width="9" style="266" customWidth="1"/>
    <col min="25" max="25" width="6.7109375" style="266" customWidth="1"/>
    <col min="26" max="26" width="11.140625" style="266" customWidth="1"/>
    <col min="27" max="28" width="9.140625" style="266"/>
    <col min="29" max="29" width="9.5703125" style="266" customWidth="1"/>
    <col min="30" max="30" width="6.7109375" style="266" customWidth="1"/>
    <col min="31" max="31" width="9.28515625" style="266" customWidth="1"/>
    <col min="32" max="32" width="11" style="271" bestFit="1" customWidth="1"/>
    <col min="33" max="34" width="12.28515625" style="271" bestFit="1" customWidth="1"/>
    <col min="35" max="35" width="8.140625" style="271" bestFit="1" customWidth="1"/>
    <col min="36" max="36" width="9.140625" style="266"/>
    <col min="37" max="37" width="6.7109375" style="266" customWidth="1"/>
    <col min="38" max="38" width="11.140625" style="266" customWidth="1"/>
    <col min="39" max="40" width="9.140625" style="266"/>
    <col min="41" max="41" width="9.5703125" style="266" customWidth="1"/>
    <col min="42" max="42" width="7.28515625" style="266" customWidth="1"/>
    <col min="43" max="43" width="8.7109375" style="266" customWidth="1"/>
    <col min="44" max="44" width="11" style="271" bestFit="1" customWidth="1"/>
    <col min="45" max="46" width="12.28515625" style="271" bestFit="1" customWidth="1"/>
    <col min="47" max="47" width="8.140625" style="271" bestFit="1" customWidth="1"/>
    <col min="48" max="48" width="9.140625" style="266"/>
    <col min="49" max="49" width="6.7109375" style="266" customWidth="1"/>
    <col min="50" max="50" width="11.140625" style="266" customWidth="1"/>
    <col min="51" max="52" width="9.140625" style="266"/>
    <col min="53" max="53" width="9.5703125" style="266" customWidth="1"/>
    <col min="54" max="54" width="6.5703125" style="266" customWidth="1"/>
    <col min="55" max="55" width="9.7109375" style="266" customWidth="1"/>
    <col min="56" max="56" width="11" style="271" bestFit="1" customWidth="1"/>
    <col min="57" max="58" width="12.28515625" style="271" bestFit="1" customWidth="1"/>
    <col min="59" max="59" width="8.140625" style="271" bestFit="1" customWidth="1"/>
    <col min="60" max="60" width="9.140625" style="266"/>
    <col min="61" max="61" width="6.7109375" style="266" customWidth="1"/>
    <col min="62" max="62" width="11.140625" style="266" customWidth="1"/>
    <col min="63" max="64" width="9.140625" style="266"/>
    <col min="65" max="65" width="9.5703125" style="266" customWidth="1"/>
    <col min="66" max="66" width="6.85546875" style="266" customWidth="1"/>
    <col min="67" max="67" width="8.7109375" style="266" customWidth="1"/>
    <col min="68" max="68" width="11" style="271" bestFit="1" customWidth="1"/>
    <col min="69" max="70" width="12.28515625" style="271" bestFit="1" customWidth="1"/>
    <col min="71" max="71" width="8.140625" style="271" bestFit="1" customWidth="1"/>
    <col min="72" max="16384" width="9.140625" style="266"/>
  </cols>
  <sheetData>
    <row r="1" spans="1:71" x14ac:dyDescent="0.2">
      <c r="A1" s="1504" t="s">
        <v>1281</v>
      </c>
      <c r="B1" s="1504"/>
      <c r="C1" s="1504"/>
      <c r="D1" s="1504"/>
      <c r="E1" s="1504"/>
      <c r="F1" s="1504"/>
      <c r="G1" s="1504"/>
      <c r="H1" s="1504"/>
      <c r="I1" s="1504"/>
      <c r="J1" s="1504"/>
      <c r="K1" s="1504"/>
      <c r="M1" s="1504" t="s">
        <v>1281</v>
      </c>
      <c r="N1" s="1504"/>
      <c r="O1" s="1504"/>
      <c r="P1" s="1504"/>
      <c r="Q1" s="1504"/>
      <c r="R1" s="1504"/>
      <c r="S1" s="1504"/>
      <c r="T1" s="1504"/>
      <c r="U1" s="1504"/>
      <c r="V1" s="1504"/>
      <c r="W1" s="1504"/>
      <c r="Y1" s="1504" t="s">
        <v>1281</v>
      </c>
      <c r="Z1" s="1504"/>
      <c r="AA1" s="1504"/>
      <c r="AB1" s="1504"/>
      <c r="AC1" s="1504"/>
      <c r="AD1" s="1504"/>
      <c r="AE1" s="1504"/>
      <c r="AF1" s="1504"/>
      <c r="AG1" s="1504"/>
      <c r="AH1" s="1504"/>
      <c r="AI1" s="1504"/>
      <c r="AK1" s="1504" t="s">
        <v>1281</v>
      </c>
      <c r="AL1" s="1504"/>
      <c r="AM1" s="1504"/>
      <c r="AN1" s="1504"/>
      <c r="AO1" s="1504"/>
      <c r="AP1" s="1504"/>
      <c r="AQ1" s="1504"/>
      <c r="AR1" s="1504"/>
      <c r="AS1" s="1504"/>
      <c r="AT1" s="1504"/>
      <c r="AU1" s="1504"/>
      <c r="AW1" s="1504" t="s">
        <v>1281</v>
      </c>
      <c r="AX1" s="1504"/>
      <c r="AY1" s="1504"/>
      <c r="AZ1" s="1504"/>
      <c r="BA1" s="1504"/>
      <c r="BB1" s="1504"/>
      <c r="BC1" s="1504"/>
      <c r="BD1" s="1504"/>
      <c r="BE1" s="1504"/>
      <c r="BF1" s="1504"/>
      <c r="BG1" s="1504"/>
      <c r="BI1" s="1504" t="s">
        <v>1281</v>
      </c>
      <c r="BJ1" s="1504"/>
      <c r="BK1" s="1504"/>
      <c r="BL1" s="1504"/>
      <c r="BM1" s="1504"/>
      <c r="BN1" s="1504"/>
      <c r="BO1" s="1504"/>
      <c r="BP1" s="1504"/>
      <c r="BQ1" s="1504"/>
      <c r="BR1" s="1504"/>
      <c r="BS1" s="1504"/>
    </row>
    <row r="2" spans="1:71" x14ac:dyDescent="0.2">
      <c r="A2" s="267"/>
      <c r="B2" s="267"/>
      <c r="C2" s="267"/>
      <c r="D2" s="267"/>
      <c r="E2" s="267"/>
      <c r="F2" s="267"/>
      <c r="G2" s="267"/>
      <c r="M2" s="267"/>
      <c r="N2" s="267"/>
      <c r="O2" s="267"/>
      <c r="P2" s="267"/>
      <c r="Q2" s="267"/>
      <c r="R2" s="267"/>
      <c r="S2" s="267"/>
      <c r="Y2" s="267"/>
      <c r="Z2" s="267"/>
      <c r="AA2" s="267"/>
      <c r="AB2" s="267"/>
      <c r="AC2" s="267"/>
      <c r="AD2" s="267"/>
      <c r="AE2" s="267"/>
      <c r="AK2" s="267"/>
      <c r="AL2" s="267"/>
      <c r="AM2" s="267"/>
      <c r="AN2" s="267"/>
      <c r="AO2" s="267"/>
      <c r="AP2" s="267"/>
      <c r="AQ2" s="267"/>
      <c r="AW2" s="267"/>
      <c r="AX2" s="267"/>
      <c r="AY2" s="267"/>
      <c r="AZ2" s="267"/>
      <c r="BA2" s="267"/>
      <c r="BB2" s="267"/>
      <c r="BC2" s="267"/>
      <c r="BI2" s="267"/>
      <c r="BJ2" s="267"/>
      <c r="BK2" s="267"/>
      <c r="BL2" s="267"/>
      <c r="BM2" s="267"/>
      <c r="BN2" s="267"/>
      <c r="BO2" s="267"/>
    </row>
    <row r="3" spans="1:71" ht="15" customHeight="1" x14ac:dyDescent="0.2">
      <c r="A3" s="1465" t="s">
        <v>1</v>
      </c>
      <c r="B3" s="1465"/>
      <c r="C3" s="1208">
        <f>Summary!B3</f>
        <v>0</v>
      </c>
      <c r="D3" s="1208"/>
      <c r="E3" s="1208"/>
      <c r="F3" s="1208"/>
      <c r="G3" s="1208"/>
      <c r="H3" s="1208"/>
      <c r="J3" s="279" t="s">
        <v>137</v>
      </c>
      <c r="K3" s="836">
        <f>Summary!H3</f>
        <v>0</v>
      </c>
      <c r="M3" s="1465" t="s">
        <v>1</v>
      </c>
      <c r="N3" s="1465"/>
      <c r="O3" s="1208">
        <f>Summary!B3</f>
        <v>0</v>
      </c>
      <c r="P3" s="1208"/>
      <c r="Q3" s="1208"/>
      <c r="R3" s="1208"/>
      <c r="S3" s="1208"/>
      <c r="T3" s="1208"/>
      <c r="V3" s="279" t="s">
        <v>137</v>
      </c>
      <c r="W3" s="836">
        <f>Summary!T3</f>
        <v>0</v>
      </c>
      <c r="Y3" s="1465" t="s">
        <v>1</v>
      </c>
      <c r="Z3" s="1465"/>
      <c r="AA3" s="1208">
        <f>Summary!B3</f>
        <v>0</v>
      </c>
      <c r="AB3" s="1208"/>
      <c r="AC3" s="1208"/>
      <c r="AD3" s="1208"/>
      <c r="AE3" s="1208"/>
      <c r="AF3" s="1208"/>
      <c r="AH3" s="279" t="s">
        <v>137</v>
      </c>
      <c r="AI3" s="836">
        <f>Summary!AF3</f>
        <v>0</v>
      </c>
      <c r="AK3" s="1465" t="s">
        <v>1</v>
      </c>
      <c r="AL3" s="1465"/>
      <c r="AM3" s="1208">
        <f>Summary!B3</f>
        <v>0</v>
      </c>
      <c r="AN3" s="1208"/>
      <c r="AO3" s="1208"/>
      <c r="AP3" s="1208"/>
      <c r="AQ3" s="1208"/>
      <c r="AR3" s="1208"/>
      <c r="AS3" s="279"/>
      <c r="AT3" s="279" t="s">
        <v>137</v>
      </c>
      <c r="AU3" s="836">
        <f>Summary!AR3</f>
        <v>0</v>
      </c>
      <c r="AW3" s="1465" t="s">
        <v>1</v>
      </c>
      <c r="AX3" s="1465"/>
      <c r="AY3" s="1208">
        <f>Summary!B3</f>
        <v>0</v>
      </c>
      <c r="AZ3" s="1208"/>
      <c r="BA3" s="1208"/>
      <c r="BB3" s="1208"/>
      <c r="BC3" s="1208"/>
      <c r="BD3" s="1208"/>
      <c r="BE3" s="279"/>
      <c r="BF3" s="279" t="s">
        <v>137</v>
      </c>
      <c r="BG3" s="836">
        <f>Summary!BD3</f>
        <v>0</v>
      </c>
      <c r="BI3" s="1465" t="s">
        <v>1</v>
      </c>
      <c r="BJ3" s="1465"/>
      <c r="BK3" s="1208">
        <f>Summary!B3</f>
        <v>0</v>
      </c>
      <c r="BL3" s="1208"/>
      <c r="BM3" s="1208"/>
      <c r="BN3" s="1208"/>
      <c r="BO3" s="1208"/>
      <c r="BP3" s="1208"/>
      <c r="BQ3" s="279"/>
      <c r="BR3" s="279" t="s">
        <v>137</v>
      </c>
      <c r="BS3" s="836">
        <f>Summary!BP3</f>
        <v>0</v>
      </c>
    </row>
    <row r="4" spans="1:71" s="276" customFormat="1" ht="5.25" customHeight="1" x14ac:dyDescent="0.2">
      <c r="A4" s="835"/>
      <c r="B4" s="835"/>
      <c r="C4" s="525"/>
      <c r="D4" s="525"/>
      <c r="E4" s="525"/>
      <c r="F4" s="525"/>
      <c r="G4" s="525"/>
      <c r="H4" s="525"/>
      <c r="I4" s="526"/>
      <c r="J4" s="526"/>
      <c r="K4" s="527"/>
      <c r="L4" s="399"/>
      <c r="M4" s="835"/>
      <c r="N4" s="835"/>
      <c r="O4" s="525"/>
      <c r="P4" s="525"/>
      <c r="Q4" s="525"/>
      <c r="R4" s="525"/>
      <c r="S4" s="525"/>
      <c r="T4" s="525"/>
      <c r="U4" s="526"/>
      <c r="V4" s="526"/>
      <c r="W4" s="527"/>
      <c r="Y4" s="835"/>
      <c r="Z4" s="835"/>
      <c r="AA4" s="525"/>
      <c r="AB4" s="525"/>
      <c r="AC4" s="525"/>
      <c r="AD4" s="525"/>
      <c r="AE4" s="525"/>
      <c r="AF4" s="525"/>
      <c r="AG4" s="526"/>
      <c r="AH4" s="526"/>
      <c r="AI4" s="527"/>
      <c r="AK4" s="835"/>
      <c r="AL4" s="835"/>
      <c r="AM4" s="525"/>
      <c r="AN4" s="525"/>
      <c r="AO4" s="525"/>
      <c r="AP4" s="525"/>
      <c r="AQ4" s="525"/>
      <c r="AR4" s="525"/>
      <c r="AS4" s="526"/>
      <c r="AT4" s="526"/>
      <c r="AU4" s="527"/>
      <c r="AW4" s="835"/>
      <c r="AX4" s="835"/>
      <c r="AY4" s="525"/>
      <c r="AZ4" s="525"/>
      <c r="BA4" s="525"/>
      <c r="BB4" s="525"/>
      <c r="BC4" s="525"/>
      <c r="BD4" s="525"/>
      <c r="BE4" s="526"/>
      <c r="BF4" s="526"/>
      <c r="BG4" s="527"/>
      <c r="BI4" s="835"/>
      <c r="BJ4" s="835"/>
      <c r="BK4" s="525"/>
      <c r="BL4" s="525"/>
      <c r="BM4" s="525"/>
      <c r="BN4" s="525"/>
      <c r="BO4" s="525"/>
      <c r="BP4" s="525"/>
      <c r="BQ4" s="526"/>
      <c r="BR4" s="526"/>
      <c r="BS4" s="527"/>
    </row>
    <row r="5" spans="1:71" x14ac:dyDescent="0.2">
      <c r="A5" s="1505" t="s">
        <v>1269</v>
      </c>
      <c r="B5" s="1505"/>
      <c r="C5" s="1506">
        <v>0</v>
      </c>
      <c r="D5" s="1506"/>
      <c r="E5" s="1506"/>
      <c r="F5" s="1506"/>
      <c r="G5" s="1506"/>
      <c r="H5" s="1506"/>
      <c r="I5" s="524"/>
      <c r="J5" s="524"/>
      <c r="K5" s="524"/>
      <c r="L5" s="524"/>
      <c r="M5" s="1505" t="s">
        <v>1269</v>
      </c>
      <c r="N5" s="1505"/>
      <c r="O5" s="1506"/>
      <c r="P5" s="1506"/>
      <c r="Q5" s="1506"/>
      <c r="R5" s="1506"/>
      <c r="S5" s="1506"/>
      <c r="T5" s="1506"/>
      <c r="U5" s="524"/>
      <c r="V5" s="524"/>
      <c r="W5" s="524"/>
      <c r="Y5" s="1505" t="s">
        <v>1269</v>
      </c>
      <c r="Z5" s="1505"/>
      <c r="AA5" s="1506"/>
      <c r="AB5" s="1506"/>
      <c r="AC5" s="1506"/>
      <c r="AD5" s="1506"/>
      <c r="AE5" s="1506"/>
      <c r="AF5" s="1506"/>
      <c r="AG5" s="524"/>
      <c r="AH5" s="524"/>
      <c r="AI5" s="524"/>
      <c r="AK5" s="1505" t="s">
        <v>1269</v>
      </c>
      <c r="AL5" s="1505"/>
      <c r="AM5" s="1506"/>
      <c r="AN5" s="1506"/>
      <c r="AO5" s="1506"/>
      <c r="AP5" s="1506"/>
      <c r="AQ5" s="1506"/>
      <c r="AR5" s="1506"/>
      <c r="AS5" s="524"/>
      <c r="AT5" s="524"/>
      <c r="AU5" s="524"/>
      <c r="AW5" s="1505" t="s">
        <v>1269</v>
      </c>
      <c r="AX5" s="1505"/>
      <c r="AY5" s="1506"/>
      <c r="AZ5" s="1506"/>
      <c r="BA5" s="1506"/>
      <c r="BB5" s="1506"/>
      <c r="BC5" s="1506"/>
      <c r="BD5" s="1506"/>
      <c r="BE5" s="524"/>
      <c r="BF5" s="524"/>
      <c r="BG5" s="524"/>
      <c r="BI5" s="1505" t="s">
        <v>1269</v>
      </c>
      <c r="BJ5" s="1505"/>
      <c r="BK5" s="1506"/>
      <c r="BL5" s="1506"/>
      <c r="BM5" s="1506"/>
      <c r="BN5" s="1506"/>
      <c r="BO5" s="1506"/>
      <c r="BP5" s="1506"/>
      <c r="BQ5" s="524"/>
      <c r="BR5" s="524"/>
      <c r="BS5" s="524"/>
    </row>
    <row r="6" spans="1:71" ht="15" customHeight="1" x14ac:dyDescent="0.2">
      <c r="A6" s="1507" t="s">
        <v>434</v>
      </c>
      <c r="B6" s="1507"/>
      <c r="C6" s="1507"/>
      <c r="D6" s="1507"/>
      <c r="E6" s="1507"/>
      <c r="F6" s="1507"/>
      <c r="G6" s="1507"/>
      <c r="H6" s="1507"/>
      <c r="I6" s="1507"/>
      <c r="J6" s="1507"/>
      <c r="K6" s="1507"/>
      <c r="M6" s="1507" t="s">
        <v>434</v>
      </c>
      <c r="N6" s="1507"/>
      <c r="O6" s="1507"/>
      <c r="P6" s="1507"/>
      <c r="Q6" s="1507"/>
      <c r="R6" s="1507"/>
      <c r="S6" s="1507"/>
      <c r="T6" s="1507"/>
      <c r="U6" s="1507"/>
      <c r="V6" s="1507"/>
      <c r="W6" s="1507"/>
      <c r="Y6" s="1507" t="s">
        <v>434</v>
      </c>
      <c r="Z6" s="1507"/>
      <c r="AA6" s="1507"/>
      <c r="AB6" s="1507"/>
      <c r="AC6" s="1507"/>
      <c r="AD6" s="1507"/>
      <c r="AE6" s="1507"/>
      <c r="AF6" s="1507"/>
      <c r="AG6" s="1507"/>
      <c r="AH6" s="1507"/>
      <c r="AI6" s="1507"/>
      <c r="AK6" s="1507" t="s">
        <v>434</v>
      </c>
      <c r="AL6" s="1507"/>
      <c r="AM6" s="1507"/>
      <c r="AN6" s="1507"/>
      <c r="AO6" s="1507"/>
      <c r="AP6" s="1507"/>
      <c r="AQ6" s="1507"/>
      <c r="AR6" s="1507"/>
      <c r="AS6" s="1507"/>
      <c r="AT6" s="1507"/>
      <c r="AU6" s="1507"/>
      <c r="AW6" s="1507" t="s">
        <v>434</v>
      </c>
      <c r="AX6" s="1507"/>
      <c r="AY6" s="1507"/>
      <c r="AZ6" s="1507"/>
      <c r="BA6" s="1507"/>
      <c r="BB6" s="1507"/>
      <c r="BC6" s="1507"/>
      <c r="BD6" s="1507"/>
      <c r="BE6" s="1507"/>
      <c r="BF6" s="1507"/>
      <c r="BG6" s="1507"/>
      <c r="BI6" s="1507" t="s">
        <v>434</v>
      </c>
      <c r="BJ6" s="1507"/>
      <c r="BK6" s="1507"/>
      <c r="BL6" s="1507"/>
      <c r="BM6" s="1507"/>
      <c r="BN6" s="1507"/>
      <c r="BO6" s="1507"/>
      <c r="BP6" s="1507"/>
      <c r="BQ6" s="1507"/>
      <c r="BR6" s="1507"/>
      <c r="BS6" s="1507"/>
    </row>
    <row r="7" spans="1:71" ht="4.5" customHeight="1" x14ac:dyDescent="0.2">
      <c r="A7" s="268"/>
      <c r="B7" s="268"/>
      <c r="C7" s="268"/>
      <c r="M7" s="268"/>
      <c r="N7" s="268"/>
      <c r="O7" s="268"/>
      <c r="Y7" s="268"/>
      <c r="Z7" s="268"/>
      <c r="AA7" s="268"/>
      <c r="AK7" s="268"/>
      <c r="AL7" s="268"/>
      <c r="AM7" s="268"/>
      <c r="AW7" s="268"/>
      <c r="AX7" s="268"/>
      <c r="AY7" s="268"/>
      <c r="BI7" s="268"/>
      <c r="BJ7" s="268"/>
      <c r="BK7" s="268"/>
    </row>
    <row r="8" spans="1:71" ht="12.75" customHeight="1" x14ac:dyDescent="0.2">
      <c r="A8" s="1521" t="s">
        <v>786</v>
      </c>
      <c r="B8" s="1521"/>
      <c r="C8" s="1521"/>
      <c r="D8" s="1521"/>
      <c r="E8" s="1521"/>
      <c r="F8" s="1521"/>
      <c r="G8" s="1521"/>
      <c r="H8" s="1521"/>
      <c r="I8" s="1521"/>
      <c r="J8" s="1521"/>
      <c r="K8" s="1521"/>
      <c r="M8" s="1521" t="s">
        <v>786</v>
      </c>
      <c r="N8" s="1521"/>
      <c r="O8" s="1521"/>
      <c r="P8" s="1521"/>
      <c r="Q8" s="1521"/>
      <c r="R8" s="1521"/>
      <c r="S8" s="1521"/>
      <c r="T8" s="1521"/>
      <c r="U8" s="1521"/>
      <c r="V8" s="1521"/>
      <c r="W8" s="1521"/>
      <c r="Y8" s="1521" t="s">
        <v>786</v>
      </c>
      <c r="Z8" s="1521"/>
      <c r="AA8" s="1521"/>
      <c r="AB8" s="1521"/>
      <c r="AC8" s="1521"/>
      <c r="AD8" s="1521"/>
      <c r="AE8" s="1521"/>
      <c r="AF8" s="1521"/>
      <c r="AG8" s="1521"/>
      <c r="AH8" s="1521"/>
      <c r="AI8" s="1521"/>
      <c r="AK8" s="1521" t="s">
        <v>786</v>
      </c>
      <c r="AL8" s="1521"/>
      <c r="AM8" s="1521"/>
      <c r="AN8" s="1521"/>
      <c r="AO8" s="1521"/>
      <c r="AP8" s="1521"/>
      <c r="AQ8" s="1521"/>
      <c r="AR8" s="1521"/>
      <c r="AS8" s="1521"/>
      <c r="AT8" s="1521"/>
      <c r="AU8" s="1521"/>
      <c r="AW8" s="1521" t="s">
        <v>786</v>
      </c>
      <c r="AX8" s="1521"/>
      <c r="AY8" s="1521"/>
      <c r="AZ8" s="1521"/>
      <c r="BA8" s="1521"/>
      <c r="BB8" s="1521"/>
      <c r="BC8" s="1521"/>
      <c r="BD8" s="1521"/>
      <c r="BE8" s="1521"/>
      <c r="BF8" s="1521"/>
      <c r="BG8" s="1521"/>
      <c r="BI8" s="1521" t="s">
        <v>786</v>
      </c>
      <c r="BJ8" s="1521"/>
      <c r="BK8" s="1521"/>
      <c r="BL8" s="1521"/>
      <c r="BM8" s="1521"/>
      <c r="BN8" s="1521"/>
      <c r="BO8" s="1521"/>
      <c r="BP8" s="1521"/>
      <c r="BQ8" s="1521"/>
      <c r="BR8" s="1521"/>
      <c r="BS8" s="1521"/>
    </row>
    <row r="9" spans="1:71" s="536" customFormat="1" ht="12.75" customHeight="1" x14ac:dyDescent="0.2">
      <c r="A9" s="1529" t="s">
        <v>1284</v>
      </c>
      <c r="B9" s="1529"/>
      <c r="C9" s="1529"/>
      <c r="D9" s="1529"/>
      <c r="E9" s="1529"/>
      <c r="F9" s="1529"/>
      <c r="G9" s="1529"/>
      <c r="H9" s="1529"/>
      <c r="I9" s="1529"/>
      <c r="J9" s="1529"/>
      <c r="K9" s="1529"/>
      <c r="L9" s="846"/>
      <c r="M9" s="1529" t="s">
        <v>1284</v>
      </c>
      <c r="N9" s="1529"/>
      <c r="O9" s="1529"/>
      <c r="P9" s="1529"/>
      <c r="Q9" s="1529"/>
      <c r="R9" s="1529"/>
      <c r="S9" s="1529"/>
      <c r="T9" s="1529"/>
      <c r="U9" s="1529"/>
      <c r="V9" s="1529"/>
      <c r="W9" s="1529"/>
      <c r="Y9" s="1529" t="s">
        <v>1284</v>
      </c>
      <c r="Z9" s="1529"/>
      <c r="AA9" s="1529"/>
      <c r="AB9" s="1529"/>
      <c r="AC9" s="1529"/>
      <c r="AD9" s="1529"/>
      <c r="AE9" s="1529"/>
      <c r="AF9" s="1529"/>
      <c r="AG9" s="1529"/>
      <c r="AH9" s="1529"/>
      <c r="AI9" s="1529"/>
      <c r="AK9" s="1529" t="s">
        <v>1284</v>
      </c>
      <c r="AL9" s="1529"/>
      <c r="AM9" s="1529"/>
      <c r="AN9" s="1529"/>
      <c r="AO9" s="1529"/>
      <c r="AP9" s="1529"/>
      <c r="AQ9" s="1529"/>
      <c r="AR9" s="1529"/>
      <c r="AS9" s="1529"/>
      <c r="AT9" s="1529"/>
      <c r="AU9" s="1529"/>
      <c r="AW9" s="1529" t="s">
        <v>1284</v>
      </c>
      <c r="AX9" s="1529"/>
      <c r="AY9" s="1529"/>
      <c r="AZ9" s="1529"/>
      <c r="BA9" s="1529"/>
      <c r="BB9" s="1529"/>
      <c r="BC9" s="1529"/>
      <c r="BD9" s="1529"/>
      <c r="BE9" s="1529"/>
      <c r="BF9" s="1529"/>
      <c r="BG9" s="1529"/>
      <c r="BI9" s="1529" t="s">
        <v>1284</v>
      </c>
      <c r="BJ9" s="1529"/>
      <c r="BK9" s="1529"/>
      <c r="BL9" s="1529"/>
      <c r="BM9" s="1529"/>
      <c r="BN9" s="1529"/>
      <c r="BO9" s="1529"/>
      <c r="BP9" s="1529"/>
      <c r="BQ9" s="1529"/>
      <c r="BR9" s="1529"/>
      <c r="BS9" s="1529"/>
    </row>
    <row r="10" spans="1:71" ht="7.5" customHeight="1" x14ac:dyDescent="0.2">
      <c r="A10" s="262"/>
      <c r="B10" s="269"/>
      <c r="C10" s="267"/>
      <c r="D10" s="264"/>
      <c r="E10" s="264"/>
      <c r="F10" s="264"/>
      <c r="G10" s="264"/>
      <c r="M10" s="262"/>
      <c r="N10" s="269"/>
      <c r="O10" s="267"/>
      <c r="P10" s="264"/>
      <c r="Q10" s="264"/>
      <c r="R10" s="264"/>
      <c r="S10" s="264"/>
      <c r="Y10" s="262"/>
      <c r="Z10" s="269"/>
      <c r="AA10" s="267"/>
      <c r="AB10" s="264"/>
      <c r="AC10" s="264"/>
      <c r="AD10" s="264"/>
      <c r="AE10" s="264"/>
      <c r="AK10" s="262"/>
      <c r="AL10" s="269"/>
      <c r="AM10" s="267"/>
      <c r="AN10" s="264"/>
      <c r="AO10" s="264"/>
      <c r="AP10" s="264"/>
      <c r="AQ10" s="264"/>
      <c r="AW10" s="262"/>
      <c r="AX10" s="269"/>
      <c r="AY10" s="267"/>
      <c r="AZ10" s="264"/>
      <c r="BA10" s="264"/>
      <c r="BB10" s="264"/>
      <c r="BC10" s="264"/>
      <c r="BI10" s="262"/>
      <c r="BJ10" s="269"/>
      <c r="BK10" s="267"/>
      <c r="BL10" s="264"/>
      <c r="BM10" s="264"/>
      <c r="BN10" s="264"/>
      <c r="BO10" s="264"/>
    </row>
    <row r="11" spans="1:71" x14ac:dyDescent="0.2">
      <c r="A11" s="1525" t="s">
        <v>783</v>
      </c>
      <c r="B11" s="1525"/>
      <c r="C11" s="1525"/>
      <c r="D11" s="1526"/>
      <c r="E11" s="1527"/>
      <c r="F11" s="1527"/>
      <c r="G11" s="1527"/>
      <c r="H11" s="1527"/>
      <c r="I11" s="1527"/>
      <c r="J11" s="1527"/>
      <c r="K11" s="1528"/>
      <c r="M11" s="1525" t="s">
        <v>783</v>
      </c>
      <c r="N11" s="1525"/>
      <c r="O11" s="1525"/>
      <c r="P11" s="1526"/>
      <c r="Q11" s="1527"/>
      <c r="R11" s="1527"/>
      <c r="S11" s="1527"/>
      <c r="T11" s="1527"/>
      <c r="U11" s="1527"/>
      <c r="V11" s="1527"/>
      <c r="W11" s="1528"/>
      <c r="Y11" s="1525" t="s">
        <v>783</v>
      </c>
      <c r="Z11" s="1525"/>
      <c r="AA11" s="1525"/>
      <c r="AB11" s="1526"/>
      <c r="AC11" s="1527"/>
      <c r="AD11" s="1527"/>
      <c r="AE11" s="1527"/>
      <c r="AF11" s="1527"/>
      <c r="AG11" s="1527"/>
      <c r="AH11" s="1527"/>
      <c r="AI11" s="1528"/>
      <c r="AK11" s="1525" t="s">
        <v>783</v>
      </c>
      <c r="AL11" s="1525"/>
      <c r="AM11" s="1525"/>
      <c r="AN11" s="1526"/>
      <c r="AO11" s="1527"/>
      <c r="AP11" s="1527"/>
      <c r="AQ11" s="1527"/>
      <c r="AR11" s="1527"/>
      <c r="AS11" s="1527"/>
      <c r="AT11" s="1527"/>
      <c r="AU11" s="1528"/>
      <c r="AW11" s="1525" t="s">
        <v>783</v>
      </c>
      <c r="AX11" s="1525"/>
      <c r="AY11" s="1525"/>
      <c r="AZ11" s="1526"/>
      <c r="BA11" s="1527"/>
      <c r="BB11" s="1527"/>
      <c r="BC11" s="1527"/>
      <c r="BD11" s="1527"/>
      <c r="BE11" s="1527"/>
      <c r="BF11" s="1527"/>
      <c r="BG11" s="1528"/>
      <c r="BI11" s="1525" t="s">
        <v>783</v>
      </c>
      <c r="BJ11" s="1525"/>
      <c r="BK11" s="1525"/>
      <c r="BL11" s="1526"/>
      <c r="BM11" s="1527"/>
      <c r="BN11" s="1527"/>
      <c r="BO11" s="1527"/>
      <c r="BP11" s="1527"/>
      <c r="BQ11" s="1527"/>
      <c r="BR11" s="1527"/>
      <c r="BS11" s="1528"/>
    </row>
    <row r="12" spans="1:71" x14ac:dyDescent="0.2">
      <c r="A12" s="1525" t="s">
        <v>784</v>
      </c>
      <c r="B12" s="1525"/>
      <c r="C12" s="1525"/>
      <c r="D12" s="1526"/>
      <c r="E12" s="1527"/>
      <c r="F12" s="1527"/>
      <c r="G12" s="1527"/>
      <c r="H12" s="1527"/>
      <c r="I12" s="1527"/>
      <c r="J12" s="1527"/>
      <c r="K12" s="1528"/>
      <c r="M12" s="1525" t="s">
        <v>784</v>
      </c>
      <c r="N12" s="1525"/>
      <c r="O12" s="1525"/>
      <c r="P12" s="1526"/>
      <c r="Q12" s="1527"/>
      <c r="R12" s="1527"/>
      <c r="S12" s="1527"/>
      <c r="T12" s="1527"/>
      <c r="U12" s="1527"/>
      <c r="V12" s="1527"/>
      <c r="W12" s="1528"/>
      <c r="Y12" s="1525" t="s">
        <v>784</v>
      </c>
      <c r="Z12" s="1525"/>
      <c r="AA12" s="1525"/>
      <c r="AB12" s="1526"/>
      <c r="AC12" s="1527"/>
      <c r="AD12" s="1527"/>
      <c r="AE12" s="1527"/>
      <c r="AF12" s="1527"/>
      <c r="AG12" s="1527"/>
      <c r="AH12" s="1527"/>
      <c r="AI12" s="1528"/>
      <c r="AK12" s="1525" t="s">
        <v>784</v>
      </c>
      <c r="AL12" s="1525"/>
      <c r="AM12" s="1525"/>
      <c r="AN12" s="1526"/>
      <c r="AO12" s="1527"/>
      <c r="AP12" s="1527"/>
      <c r="AQ12" s="1527"/>
      <c r="AR12" s="1527"/>
      <c r="AS12" s="1527"/>
      <c r="AT12" s="1527"/>
      <c r="AU12" s="1528"/>
      <c r="AW12" s="1525" t="s">
        <v>784</v>
      </c>
      <c r="AX12" s="1525"/>
      <c r="AY12" s="1525"/>
      <c r="AZ12" s="1526"/>
      <c r="BA12" s="1527"/>
      <c r="BB12" s="1527"/>
      <c r="BC12" s="1527"/>
      <c r="BD12" s="1527"/>
      <c r="BE12" s="1527"/>
      <c r="BF12" s="1527"/>
      <c r="BG12" s="1528"/>
      <c r="BI12" s="1525" t="s">
        <v>784</v>
      </c>
      <c r="BJ12" s="1525"/>
      <c r="BK12" s="1525"/>
      <c r="BL12" s="1526"/>
      <c r="BM12" s="1527"/>
      <c r="BN12" s="1527"/>
      <c r="BO12" s="1527"/>
      <c r="BP12" s="1527"/>
      <c r="BQ12" s="1527"/>
      <c r="BR12" s="1527"/>
      <c r="BS12" s="1528"/>
    </row>
    <row r="13" spans="1:71" s="276" customFormat="1" ht="6.75" customHeight="1" x14ac:dyDescent="0.2">
      <c r="A13" s="275"/>
      <c r="B13" s="275"/>
      <c r="C13" s="275"/>
      <c r="D13" s="274"/>
      <c r="E13" s="274"/>
      <c r="F13" s="274"/>
      <c r="G13" s="274"/>
      <c r="H13" s="274"/>
      <c r="I13" s="274"/>
      <c r="J13" s="274"/>
      <c r="K13" s="274"/>
      <c r="L13" s="399"/>
      <c r="M13" s="275"/>
      <c r="N13" s="275"/>
      <c r="O13" s="275"/>
      <c r="P13" s="274"/>
      <c r="Q13" s="274"/>
      <c r="R13" s="274"/>
      <c r="S13" s="274"/>
      <c r="T13" s="274"/>
      <c r="U13" s="274"/>
      <c r="V13" s="274"/>
      <c r="W13" s="274"/>
      <c r="Y13" s="275"/>
      <c r="Z13" s="275"/>
      <c r="AA13" s="275"/>
      <c r="AB13" s="274"/>
      <c r="AC13" s="274"/>
      <c r="AD13" s="274"/>
      <c r="AE13" s="274"/>
      <c r="AF13" s="274"/>
      <c r="AG13" s="274"/>
      <c r="AH13" s="274"/>
      <c r="AI13" s="274"/>
      <c r="AK13" s="275"/>
      <c r="AL13" s="275"/>
      <c r="AM13" s="275"/>
      <c r="AN13" s="274"/>
      <c r="AO13" s="274"/>
      <c r="AP13" s="274"/>
      <c r="AQ13" s="274"/>
      <c r="AR13" s="274"/>
      <c r="AS13" s="274"/>
      <c r="AT13" s="274"/>
      <c r="AU13" s="274"/>
      <c r="AW13" s="275"/>
      <c r="AX13" s="275"/>
      <c r="AY13" s="275"/>
      <c r="AZ13" s="274"/>
      <c r="BA13" s="274"/>
      <c r="BB13" s="274"/>
      <c r="BC13" s="274"/>
      <c r="BD13" s="274"/>
      <c r="BE13" s="274"/>
      <c r="BF13" s="274"/>
      <c r="BG13" s="274"/>
      <c r="BI13" s="275"/>
      <c r="BJ13" s="275"/>
      <c r="BK13" s="275"/>
      <c r="BL13" s="274"/>
      <c r="BM13" s="274"/>
      <c r="BN13" s="274"/>
      <c r="BO13" s="274"/>
      <c r="BP13" s="274"/>
      <c r="BQ13" s="274"/>
      <c r="BR13" s="274"/>
      <c r="BS13" s="274"/>
    </row>
    <row r="14" spans="1:71" ht="5.25" customHeight="1" x14ac:dyDescent="0.2">
      <c r="A14" s="268"/>
      <c r="B14" s="268"/>
      <c r="C14" s="268"/>
      <c r="D14" s="267"/>
      <c r="E14" s="267"/>
      <c r="F14" s="267"/>
      <c r="M14" s="268"/>
      <c r="N14" s="268"/>
      <c r="O14" s="268"/>
      <c r="P14" s="267"/>
      <c r="Q14" s="267"/>
      <c r="R14" s="267"/>
      <c r="Y14" s="268"/>
      <c r="Z14" s="268"/>
      <c r="AA14" s="268"/>
      <c r="AB14" s="267"/>
      <c r="AC14" s="267"/>
      <c r="AD14" s="267"/>
      <c r="AK14" s="268"/>
      <c r="AL14" s="268"/>
      <c r="AM14" s="268"/>
      <c r="AN14" s="267"/>
      <c r="AO14" s="267"/>
      <c r="AP14" s="267"/>
      <c r="AW14" s="268"/>
      <c r="AX14" s="268"/>
      <c r="AY14" s="268"/>
      <c r="AZ14" s="267"/>
      <c r="BA14" s="267"/>
      <c r="BB14" s="267"/>
      <c r="BI14" s="268"/>
      <c r="BJ14" s="268"/>
      <c r="BK14" s="268"/>
      <c r="BL14" s="267"/>
      <c r="BM14" s="267"/>
      <c r="BN14" s="267"/>
    </row>
    <row r="15" spans="1:71" x14ac:dyDescent="0.2">
      <c r="A15" s="268"/>
      <c r="B15" s="268"/>
      <c r="C15" s="268"/>
      <c r="D15" s="267"/>
      <c r="E15" s="267"/>
      <c r="F15" s="1522" t="s">
        <v>1035</v>
      </c>
      <c r="G15" s="1522"/>
      <c r="H15" s="1522"/>
      <c r="I15" s="1522"/>
      <c r="J15" s="1522"/>
      <c r="K15" s="1522"/>
      <c r="M15" s="268"/>
      <c r="N15" s="268"/>
      <c r="O15" s="268"/>
      <c r="P15" s="267"/>
      <c r="Q15" s="267"/>
      <c r="R15" s="1522" t="s">
        <v>1035</v>
      </c>
      <c r="S15" s="1522"/>
      <c r="T15" s="1522"/>
      <c r="U15" s="1522"/>
      <c r="V15" s="1522"/>
      <c r="W15" s="1522"/>
      <c r="Y15" s="268"/>
      <c r="Z15" s="268"/>
      <c r="AA15" s="268"/>
      <c r="AB15" s="267"/>
      <c r="AC15" s="267"/>
      <c r="AD15" s="1522" t="s">
        <v>1035</v>
      </c>
      <c r="AE15" s="1522"/>
      <c r="AF15" s="1522"/>
      <c r="AG15" s="1522"/>
      <c r="AH15" s="1522"/>
      <c r="AI15" s="1522"/>
      <c r="AK15" s="268"/>
      <c r="AL15" s="268"/>
      <c r="AM15" s="268"/>
      <c r="AN15" s="267"/>
      <c r="AO15" s="267"/>
      <c r="AP15" s="1522" t="s">
        <v>1035</v>
      </c>
      <c r="AQ15" s="1522"/>
      <c r="AR15" s="1522"/>
      <c r="AS15" s="1522"/>
      <c r="AT15" s="1522"/>
      <c r="AU15" s="1522"/>
      <c r="AW15" s="268"/>
      <c r="AX15" s="268"/>
      <c r="AY15" s="268"/>
      <c r="AZ15" s="267"/>
      <c r="BA15" s="267"/>
      <c r="BB15" s="1522" t="s">
        <v>1035</v>
      </c>
      <c r="BC15" s="1522"/>
      <c r="BD15" s="1522"/>
      <c r="BE15" s="1522"/>
      <c r="BF15" s="1522"/>
      <c r="BG15" s="1522"/>
      <c r="BI15" s="268"/>
      <c r="BJ15" s="268"/>
      <c r="BK15" s="268"/>
      <c r="BL15" s="267"/>
      <c r="BM15" s="267"/>
      <c r="BN15" s="1522" t="s">
        <v>1035</v>
      </c>
      <c r="BO15" s="1522"/>
      <c r="BP15" s="1522"/>
      <c r="BQ15" s="1522"/>
      <c r="BR15" s="1522"/>
      <c r="BS15" s="1522"/>
    </row>
    <row r="16" spans="1:71" ht="37.5" x14ac:dyDescent="0.2">
      <c r="H16" s="643" t="s">
        <v>1036</v>
      </c>
      <c r="I16" s="643" t="s">
        <v>1037</v>
      </c>
      <c r="J16" s="643" t="s">
        <v>1282</v>
      </c>
      <c r="K16" s="263" t="s">
        <v>36</v>
      </c>
      <c r="L16" s="400"/>
      <c r="T16" s="643" t="s">
        <v>1036</v>
      </c>
      <c r="U16" s="643" t="s">
        <v>1037</v>
      </c>
      <c r="V16" s="643" t="s">
        <v>1282</v>
      </c>
      <c r="W16" s="263" t="s">
        <v>36</v>
      </c>
      <c r="AF16" s="643" t="s">
        <v>1036</v>
      </c>
      <c r="AG16" s="643" t="s">
        <v>1037</v>
      </c>
      <c r="AH16" s="643" t="s">
        <v>1282</v>
      </c>
      <c r="AI16" s="263" t="s">
        <v>36</v>
      </c>
      <c r="AR16" s="643" t="s">
        <v>1036</v>
      </c>
      <c r="AS16" s="643" t="s">
        <v>1037</v>
      </c>
      <c r="AT16" s="643" t="s">
        <v>1282</v>
      </c>
      <c r="AU16" s="263" t="s">
        <v>36</v>
      </c>
      <c r="BD16" s="643" t="s">
        <v>1036</v>
      </c>
      <c r="BE16" s="643" t="s">
        <v>1037</v>
      </c>
      <c r="BF16" s="643" t="s">
        <v>1282</v>
      </c>
      <c r="BG16" s="263" t="s">
        <v>36</v>
      </c>
      <c r="BP16" s="643" t="s">
        <v>1036</v>
      </c>
      <c r="BQ16" s="643" t="s">
        <v>1037</v>
      </c>
      <c r="BR16" s="643" t="s">
        <v>1282</v>
      </c>
      <c r="BS16" s="263" t="s">
        <v>36</v>
      </c>
    </row>
    <row r="17" spans="1:71" x14ac:dyDescent="0.2">
      <c r="A17" s="1524" t="s">
        <v>419</v>
      </c>
      <c r="B17" s="1524"/>
      <c r="C17" s="1524"/>
      <c r="D17" s="1524"/>
      <c r="E17" s="1524"/>
      <c r="F17" s="1524"/>
      <c r="G17" s="1524"/>
      <c r="H17" s="556"/>
      <c r="I17" s="556"/>
      <c r="J17" s="556"/>
      <c r="K17" s="459">
        <f>H17+I17+J17</f>
        <v>0</v>
      </c>
      <c r="M17" s="1524" t="s">
        <v>419</v>
      </c>
      <c r="N17" s="1524"/>
      <c r="O17" s="1524"/>
      <c r="P17" s="1524"/>
      <c r="Q17" s="1524"/>
      <c r="R17" s="1524"/>
      <c r="S17" s="1524"/>
      <c r="T17" s="556"/>
      <c r="U17" s="556"/>
      <c r="V17" s="556"/>
      <c r="W17" s="459">
        <f>T17+U17+V17</f>
        <v>0</v>
      </c>
      <c r="Y17" s="1524" t="s">
        <v>419</v>
      </c>
      <c r="Z17" s="1524"/>
      <c r="AA17" s="1524"/>
      <c r="AB17" s="1524"/>
      <c r="AC17" s="1524"/>
      <c r="AD17" s="1524"/>
      <c r="AE17" s="1524"/>
      <c r="AF17" s="556"/>
      <c r="AG17" s="556"/>
      <c r="AH17" s="556"/>
      <c r="AI17" s="459">
        <f>AF17+AG17+AH17</f>
        <v>0</v>
      </c>
      <c r="AK17" s="1524" t="s">
        <v>419</v>
      </c>
      <c r="AL17" s="1524"/>
      <c r="AM17" s="1524"/>
      <c r="AN17" s="1524"/>
      <c r="AO17" s="1524"/>
      <c r="AP17" s="1524"/>
      <c r="AQ17" s="1524"/>
      <c r="AR17" s="556"/>
      <c r="AS17" s="556"/>
      <c r="AT17" s="556"/>
      <c r="AU17" s="459">
        <f>AR17+AS17+AT17</f>
        <v>0</v>
      </c>
      <c r="AW17" s="1524" t="s">
        <v>419</v>
      </c>
      <c r="AX17" s="1524"/>
      <c r="AY17" s="1524"/>
      <c r="AZ17" s="1524"/>
      <c r="BA17" s="1524"/>
      <c r="BB17" s="1524"/>
      <c r="BC17" s="1524"/>
      <c r="BD17" s="556"/>
      <c r="BE17" s="556"/>
      <c r="BF17" s="556"/>
      <c r="BG17" s="459">
        <f>BD17+BE17+BF17</f>
        <v>0</v>
      </c>
      <c r="BI17" s="1524" t="s">
        <v>419</v>
      </c>
      <c r="BJ17" s="1524"/>
      <c r="BK17" s="1524"/>
      <c r="BL17" s="1524"/>
      <c r="BM17" s="1524"/>
      <c r="BN17" s="1524"/>
      <c r="BO17" s="1524"/>
      <c r="BP17" s="556"/>
      <c r="BQ17" s="556"/>
      <c r="BR17" s="556"/>
      <c r="BS17" s="459">
        <f>BP17+BQ17+BR17</f>
        <v>0</v>
      </c>
    </row>
    <row r="18" spans="1:71" ht="12.75" customHeight="1" x14ac:dyDescent="0.2">
      <c r="A18" s="1523" t="s">
        <v>420</v>
      </c>
      <c r="B18" s="1523"/>
      <c r="C18" s="1523"/>
      <c r="D18" s="1523"/>
      <c r="E18" s="1523"/>
      <c r="F18" s="1523"/>
      <c r="G18" s="1523"/>
      <c r="H18" s="556"/>
      <c r="I18" s="556"/>
      <c r="J18" s="556"/>
      <c r="K18" s="459">
        <f>H18+I18+J18</f>
        <v>0</v>
      </c>
      <c r="M18" s="1523" t="s">
        <v>420</v>
      </c>
      <c r="N18" s="1523"/>
      <c r="O18" s="1523"/>
      <c r="P18" s="1523"/>
      <c r="Q18" s="1523"/>
      <c r="R18" s="1523"/>
      <c r="S18" s="1523"/>
      <c r="T18" s="556"/>
      <c r="U18" s="556"/>
      <c r="V18" s="556"/>
      <c r="W18" s="459">
        <f>T18+U18+V18</f>
        <v>0</v>
      </c>
      <c r="Y18" s="1523" t="s">
        <v>420</v>
      </c>
      <c r="Z18" s="1523"/>
      <c r="AA18" s="1523"/>
      <c r="AB18" s="1523"/>
      <c r="AC18" s="1523"/>
      <c r="AD18" s="1523"/>
      <c r="AE18" s="1523"/>
      <c r="AF18" s="556"/>
      <c r="AG18" s="556"/>
      <c r="AH18" s="556"/>
      <c r="AI18" s="459">
        <f>AF18+AG18+AH18</f>
        <v>0</v>
      </c>
      <c r="AK18" s="1523" t="s">
        <v>420</v>
      </c>
      <c r="AL18" s="1523"/>
      <c r="AM18" s="1523"/>
      <c r="AN18" s="1523"/>
      <c r="AO18" s="1523"/>
      <c r="AP18" s="1523"/>
      <c r="AQ18" s="1523"/>
      <c r="AR18" s="556"/>
      <c r="AS18" s="556"/>
      <c r="AT18" s="556"/>
      <c r="AU18" s="459">
        <f>AR18+AS18+AT18</f>
        <v>0</v>
      </c>
      <c r="AW18" s="1523" t="s">
        <v>420</v>
      </c>
      <c r="AX18" s="1523"/>
      <c r="AY18" s="1523"/>
      <c r="AZ18" s="1523"/>
      <c r="BA18" s="1523"/>
      <c r="BB18" s="1523"/>
      <c r="BC18" s="1523"/>
      <c r="BD18" s="556"/>
      <c r="BE18" s="556"/>
      <c r="BF18" s="556"/>
      <c r="BG18" s="459">
        <f>BD18+BE18+BF18</f>
        <v>0</v>
      </c>
      <c r="BI18" s="1523" t="s">
        <v>420</v>
      </c>
      <c r="BJ18" s="1523"/>
      <c r="BK18" s="1523"/>
      <c r="BL18" s="1523"/>
      <c r="BM18" s="1523"/>
      <c r="BN18" s="1523"/>
      <c r="BO18" s="1523"/>
      <c r="BP18" s="556"/>
      <c r="BQ18" s="556"/>
      <c r="BR18" s="556"/>
      <c r="BS18" s="459">
        <f>BP18+BQ18+BR18</f>
        <v>0</v>
      </c>
    </row>
    <row r="19" spans="1:71" ht="6" customHeight="1" x14ac:dyDescent="0.2">
      <c r="A19" s="1518"/>
      <c r="B19" s="1518"/>
      <c r="C19" s="1518"/>
      <c r="D19" s="1518"/>
      <c r="E19" s="1518"/>
      <c r="F19" s="1518"/>
      <c r="G19" s="1518"/>
      <c r="K19" s="460"/>
      <c r="M19" s="1518"/>
      <c r="N19" s="1518"/>
      <c r="O19" s="1518"/>
      <c r="P19" s="1518"/>
      <c r="Q19" s="1518"/>
      <c r="R19" s="1518"/>
      <c r="S19" s="1518"/>
      <c r="W19" s="460"/>
      <c r="Y19" s="1518"/>
      <c r="Z19" s="1518"/>
      <c r="AA19" s="1518"/>
      <c r="AB19" s="1518"/>
      <c r="AC19" s="1518"/>
      <c r="AD19" s="1518"/>
      <c r="AE19" s="1518"/>
      <c r="AI19" s="460"/>
      <c r="AK19" s="1518"/>
      <c r="AL19" s="1518"/>
      <c r="AM19" s="1518"/>
      <c r="AN19" s="1518"/>
      <c r="AO19" s="1518"/>
      <c r="AP19" s="1518"/>
      <c r="AQ19" s="1518"/>
      <c r="AU19" s="460"/>
      <c r="AW19" s="1518"/>
      <c r="AX19" s="1518"/>
      <c r="AY19" s="1518"/>
      <c r="AZ19" s="1518"/>
      <c r="BA19" s="1518"/>
      <c r="BB19" s="1518"/>
      <c r="BC19" s="1518"/>
      <c r="BG19" s="460"/>
      <c r="BI19" s="1518"/>
      <c r="BJ19" s="1518"/>
      <c r="BK19" s="1518"/>
      <c r="BL19" s="1518"/>
      <c r="BM19" s="1518"/>
      <c r="BN19" s="1518"/>
      <c r="BO19" s="1518"/>
      <c r="BS19" s="460"/>
    </row>
    <row r="20" spans="1:71" ht="12.75" customHeight="1" x14ac:dyDescent="0.2">
      <c r="A20" s="1521" t="s">
        <v>788</v>
      </c>
      <c r="B20" s="1521"/>
      <c r="C20" s="1521"/>
      <c r="D20" s="1521"/>
      <c r="E20" s="1521"/>
      <c r="F20" s="1521"/>
      <c r="G20" s="1521"/>
      <c r="H20" s="1521"/>
      <c r="I20" s="1521"/>
      <c r="J20" s="1521"/>
      <c r="K20" s="1521"/>
      <c r="M20" s="1521" t="s">
        <v>788</v>
      </c>
      <c r="N20" s="1521"/>
      <c r="O20" s="1521"/>
      <c r="P20" s="1521"/>
      <c r="Q20" s="1521"/>
      <c r="R20" s="1521"/>
      <c r="S20" s="1521"/>
      <c r="T20" s="1521"/>
      <c r="U20" s="1521"/>
      <c r="V20" s="1521"/>
      <c r="W20" s="1521"/>
      <c r="Y20" s="1521" t="s">
        <v>788</v>
      </c>
      <c r="Z20" s="1521"/>
      <c r="AA20" s="1521"/>
      <c r="AB20" s="1521"/>
      <c r="AC20" s="1521"/>
      <c r="AD20" s="1521"/>
      <c r="AE20" s="1521"/>
      <c r="AF20" s="1521"/>
      <c r="AG20" s="1521"/>
      <c r="AH20" s="1521"/>
      <c r="AI20" s="1521"/>
      <c r="AK20" s="1521" t="s">
        <v>788</v>
      </c>
      <c r="AL20" s="1521"/>
      <c r="AM20" s="1521"/>
      <c r="AN20" s="1521"/>
      <c r="AO20" s="1521"/>
      <c r="AP20" s="1521"/>
      <c r="AQ20" s="1521"/>
      <c r="AR20" s="1521"/>
      <c r="AS20" s="1521"/>
      <c r="AT20" s="1521"/>
      <c r="AU20" s="1521"/>
      <c r="AW20" s="1521" t="s">
        <v>788</v>
      </c>
      <c r="AX20" s="1521"/>
      <c r="AY20" s="1521"/>
      <c r="AZ20" s="1521"/>
      <c r="BA20" s="1521"/>
      <c r="BB20" s="1521"/>
      <c r="BC20" s="1521"/>
      <c r="BD20" s="1521"/>
      <c r="BE20" s="1521"/>
      <c r="BF20" s="1521"/>
      <c r="BG20" s="1521"/>
      <c r="BI20" s="1521" t="s">
        <v>788</v>
      </c>
      <c r="BJ20" s="1521"/>
      <c r="BK20" s="1521"/>
      <c r="BL20" s="1521"/>
      <c r="BM20" s="1521"/>
      <c r="BN20" s="1521"/>
      <c r="BO20" s="1521"/>
      <c r="BP20" s="1521"/>
      <c r="BQ20" s="1521"/>
      <c r="BR20" s="1521"/>
      <c r="BS20" s="1521"/>
    </row>
    <row r="21" spans="1:71" x14ac:dyDescent="0.2">
      <c r="A21" s="268"/>
      <c r="B21" s="268"/>
      <c r="C21" s="268"/>
      <c r="D21" s="267"/>
      <c r="E21" s="267"/>
      <c r="F21" s="267"/>
      <c r="G21" s="273" t="s">
        <v>1034</v>
      </c>
      <c r="M21" s="268"/>
      <c r="N21" s="268"/>
      <c r="O21" s="268"/>
      <c r="P21" s="267"/>
      <c r="Q21" s="267"/>
      <c r="R21" s="267"/>
      <c r="S21" s="273" t="s">
        <v>1034</v>
      </c>
      <c r="Y21" s="268"/>
      <c r="Z21" s="268"/>
      <c r="AA21" s="268"/>
      <c r="AB21" s="267"/>
      <c r="AC21" s="267"/>
      <c r="AD21" s="267"/>
      <c r="AE21" s="273" t="s">
        <v>1034</v>
      </c>
      <c r="AK21" s="268"/>
      <c r="AL21" s="268"/>
      <c r="AM21" s="268"/>
      <c r="AN21" s="267"/>
      <c r="AO21" s="267"/>
      <c r="AP21" s="267"/>
      <c r="AQ21" s="273" t="s">
        <v>1034</v>
      </c>
      <c r="AW21" s="268"/>
      <c r="AX21" s="268"/>
      <c r="AY21" s="268"/>
      <c r="AZ21" s="267"/>
      <c r="BA21" s="267"/>
      <c r="BB21" s="267"/>
      <c r="BC21" s="273" t="s">
        <v>1034</v>
      </c>
      <c r="BI21" s="268"/>
      <c r="BJ21" s="268"/>
      <c r="BK21" s="268"/>
      <c r="BL21" s="267"/>
      <c r="BM21" s="267"/>
      <c r="BN21" s="267"/>
      <c r="BO21" s="273" t="s">
        <v>1034</v>
      </c>
    </row>
    <row r="22" spans="1:71" ht="37.5" x14ac:dyDescent="0.2">
      <c r="A22" s="1520" t="s">
        <v>421</v>
      </c>
      <c r="B22" s="1520"/>
      <c r="C22" s="1520"/>
      <c r="D22" s="1520"/>
      <c r="E22" s="1520"/>
      <c r="F22" s="1520"/>
      <c r="G22" s="1520"/>
      <c r="H22" s="643" t="s">
        <v>1036</v>
      </c>
      <c r="I22" s="643" t="s">
        <v>1037</v>
      </c>
      <c r="J22" s="643" t="s">
        <v>1282</v>
      </c>
      <c r="K22" s="263" t="s">
        <v>36</v>
      </c>
      <c r="M22" s="1520" t="s">
        <v>421</v>
      </c>
      <c r="N22" s="1520"/>
      <c r="O22" s="1520"/>
      <c r="P22" s="1520"/>
      <c r="Q22" s="1520"/>
      <c r="R22" s="1520"/>
      <c r="S22" s="1520"/>
      <c r="T22" s="643" t="s">
        <v>1036</v>
      </c>
      <c r="U22" s="643" t="s">
        <v>1037</v>
      </c>
      <c r="V22" s="643" t="s">
        <v>1282</v>
      </c>
      <c r="W22" s="263" t="s">
        <v>36</v>
      </c>
      <c r="Y22" s="1520" t="s">
        <v>421</v>
      </c>
      <c r="Z22" s="1520"/>
      <c r="AA22" s="1520"/>
      <c r="AB22" s="1520"/>
      <c r="AC22" s="1520"/>
      <c r="AD22" s="1520"/>
      <c r="AE22" s="1520"/>
      <c r="AF22" s="643" t="s">
        <v>1036</v>
      </c>
      <c r="AG22" s="643" t="s">
        <v>1037</v>
      </c>
      <c r="AH22" s="643" t="s">
        <v>1282</v>
      </c>
      <c r="AI22" s="263" t="s">
        <v>36</v>
      </c>
      <c r="AK22" s="1520" t="s">
        <v>421</v>
      </c>
      <c r="AL22" s="1520"/>
      <c r="AM22" s="1520"/>
      <c r="AN22" s="1520"/>
      <c r="AO22" s="1520"/>
      <c r="AP22" s="1520"/>
      <c r="AQ22" s="1520"/>
      <c r="AR22" s="643" t="s">
        <v>1036</v>
      </c>
      <c r="AS22" s="643" t="s">
        <v>1037</v>
      </c>
      <c r="AT22" s="643" t="s">
        <v>1282</v>
      </c>
      <c r="AU22" s="263" t="s">
        <v>36</v>
      </c>
      <c r="AW22" s="1520" t="s">
        <v>421</v>
      </c>
      <c r="AX22" s="1520"/>
      <c r="AY22" s="1520"/>
      <c r="AZ22" s="1520"/>
      <c r="BA22" s="1520"/>
      <c r="BB22" s="1520"/>
      <c r="BC22" s="1520"/>
      <c r="BD22" s="643" t="s">
        <v>1036</v>
      </c>
      <c r="BE22" s="643" t="s">
        <v>1037</v>
      </c>
      <c r="BF22" s="643" t="s">
        <v>1282</v>
      </c>
      <c r="BG22" s="263" t="s">
        <v>36</v>
      </c>
      <c r="BI22" s="1520" t="s">
        <v>421</v>
      </c>
      <c r="BJ22" s="1520"/>
      <c r="BK22" s="1520"/>
      <c r="BL22" s="1520"/>
      <c r="BM22" s="1520"/>
      <c r="BN22" s="1520"/>
      <c r="BO22" s="1520"/>
      <c r="BP22" s="643" t="s">
        <v>1036</v>
      </c>
      <c r="BQ22" s="643" t="s">
        <v>1037</v>
      </c>
      <c r="BR22" s="643" t="s">
        <v>1282</v>
      </c>
      <c r="BS22" s="263" t="s">
        <v>36</v>
      </c>
    </row>
    <row r="23" spans="1:71" x14ac:dyDescent="0.2">
      <c r="A23" s="267"/>
      <c r="B23" s="1519" t="s">
        <v>422</v>
      </c>
      <c r="C23" s="1519"/>
      <c r="D23" s="1519"/>
      <c r="E23" s="1519"/>
      <c r="F23" s="1519"/>
      <c r="G23" s="1519"/>
      <c r="H23" s="284"/>
      <c r="I23" s="284"/>
      <c r="J23" s="284"/>
      <c r="K23" s="269"/>
      <c r="M23" s="267"/>
      <c r="N23" s="1519" t="s">
        <v>422</v>
      </c>
      <c r="O23" s="1519"/>
      <c r="P23" s="1519"/>
      <c r="Q23" s="1519"/>
      <c r="R23" s="1519"/>
      <c r="S23" s="1519"/>
      <c r="T23" s="284"/>
      <c r="U23" s="284"/>
      <c r="V23" s="284"/>
      <c r="W23" s="269"/>
      <c r="Y23" s="267"/>
      <c r="Z23" s="1519" t="s">
        <v>422</v>
      </c>
      <c r="AA23" s="1519"/>
      <c r="AB23" s="1519"/>
      <c r="AC23" s="1519"/>
      <c r="AD23" s="1519"/>
      <c r="AE23" s="1519"/>
      <c r="AF23" s="284"/>
      <c r="AG23" s="284"/>
      <c r="AH23" s="284"/>
      <c r="AI23" s="269"/>
      <c r="AK23" s="267"/>
      <c r="AL23" s="1519" t="s">
        <v>422</v>
      </c>
      <c r="AM23" s="1519"/>
      <c r="AN23" s="1519"/>
      <c r="AO23" s="1519"/>
      <c r="AP23" s="1519"/>
      <c r="AQ23" s="1519"/>
      <c r="AR23" s="284"/>
      <c r="AS23" s="284"/>
      <c r="AT23" s="284"/>
      <c r="AU23" s="269"/>
      <c r="AW23" s="267"/>
      <c r="AX23" s="1519" t="s">
        <v>422</v>
      </c>
      <c r="AY23" s="1519"/>
      <c r="AZ23" s="1519"/>
      <c r="BA23" s="1519"/>
      <c r="BB23" s="1519"/>
      <c r="BC23" s="1519"/>
      <c r="BD23" s="284"/>
      <c r="BE23" s="284"/>
      <c r="BF23" s="284"/>
      <c r="BG23" s="269"/>
      <c r="BI23" s="267"/>
      <c r="BJ23" s="1519" t="s">
        <v>422</v>
      </c>
      <c r="BK23" s="1519"/>
      <c r="BL23" s="1519"/>
      <c r="BM23" s="1519"/>
      <c r="BN23" s="1519"/>
      <c r="BO23" s="1519"/>
      <c r="BP23" s="284"/>
      <c r="BQ23" s="284"/>
      <c r="BR23" s="284"/>
      <c r="BS23" s="269"/>
    </row>
    <row r="24" spans="1:71" x14ac:dyDescent="0.2">
      <c r="A24" s="267"/>
      <c r="B24" s="847" t="s">
        <v>423</v>
      </c>
      <c r="C24" s="847"/>
      <c r="D24" s="536"/>
      <c r="E24" s="536"/>
      <c r="F24" s="536"/>
      <c r="G24" s="536"/>
      <c r="H24" s="284"/>
      <c r="I24" s="284"/>
      <c r="J24" s="284"/>
      <c r="K24" s="269"/>
      <c r="M24" s="267"/>
      <c r="N24" s="847" t="s">
        <v>423</v>
      </c>
      <c r="O24" s="847"/>
      <c r="P24" s="536"/>
      <c r="Q24" s="536"/>
      <c r="R24" s="536"/>
      <c r="S24" s="536"/>
      <c r="T24" s="284"/>
      <c r="U24" s="284"/>
      <c r="V24" s="284"/>
      <c r="W24" s="269"/>
      <c r="Y24" s="267"/>
      <c r="Z24" s="847" t="s">
        <v>423</v>
      </c>
      <c r="AA24" s="847"/>
      <c r="AB24" s="536"/>
      <c r="AC24" s="536"/>
      <c r="AD24" s="536"/>
      <c r="AE24" s="536"/>
      <c r="AF24" s="284"/>
      <c r="AG24" s="284"/>
      <c r="AH24" s="284"/>
      <c r="AI24" s="269"/>
      <c r="AK24" s="267"/>
      <c r="AL24" s="847" t="s">
        <v>423</v>
      </c>
      <c r="AM24" s="847"/>
      <c r="AN24" s="536"/>
      <c r="AO24" s="536"/>
      <c r="AP24" s="536"/>
      <c r="AQ24" s="536"/>
      <c r="AR24" s="284"/>
      <c r="AS24" s="284"/>
      <c r="AT24" s="284"/>
      <c r="AU24" s="269"/>
      <c r="AW24" s="267"/>
      <c r="AX24" s="847" t="s">
        <v>423</v>
      </c>
      <c r="AY24" s="847"/>
      <c r="AZ24" s="536"/>
      <c r="BA24" s="536"/>
      <c r="BB24" s="536"/>
      <c r="BC24" s="536"/>
      <c r="BD24" s="284"/>
      <c r="BE24" s="284"/>
      <c r="BF24" s="284"/>
      <c r="BG24" s="269"/>
      <c r="BI24" s="267"/>
      <c r="BJ24" s="847" t="s">
        <v>423</v>
      </c>
      <c r="BK24" s="847"/>
      <c r="BL24" s="536"/>
      <c r="BM24" s="536"/>
      <c r="BN24" s="536"/>
      <c r="BO24" s="536"/>
      <c r="BP24" s="284"/>
      <c r="BQ24" s="284"/>
      <c r="BR24" s="284"/>
      <c r="BS24" s="269"/>
    </row>
    <row r="25" spans="1:71" x14ac:dyDescent="0.2">
      <c r="A25" s="267"/>
      <c r="B25" s="847" t="s">
        <v>968</v>
      </c>
      <c r="C25" s="847"/>
      <c r="D25" s="536"/>
      <c r="E25" s="536"/>
      <c r="F25" s="536"/>
      <c r="G25" s="536"/>
      <c r="H25" s="284"/>
      <c r="I25" s="284"/>
      <c r="J25" s="284"/>
      <c r="K25" s="269"/>
      <c r="M25" s="267"/>
      <c r="N25" s="847" t="s">
        <v>968</v>
      </c>
      <c r="O25" s="847"/>
      <c r="P25" s="536"/>
      <c r="Q25" s="536"/>
      <c r="R25" s="536"/>
      <c r="S25" s="536"/>
      <c r="T25" s="284"/>
      <c r="U25" s="284"/>
      <c r="V25" s="284"/>
      <c r="W25" s="269"/>
      <c r="Y25" s="267"/>
      <c r="Z25" s="847" t="s">
        <v>968</v>
      </c>
      <c r="AA25" s="847"/>
      <c r="AB25" s="536"/>
      <c r="AC25" s="536"/>
      <c r="AD25" s="536"/>
      <c r="AE25" s="536"/>
      <c r="AF25" s="284"/>
      <c r="AG25" s="284"/>
      <c r="AH25" s="284"/>
      <c r="AI25" s="269"/>
      <c r="AK25" s="267"/>
      <c r="AL25" s="847" t="s">
        <v>968</v>
      </c>
      <c r="AM25" s="847"/>
      <c r="AN25" s="536"/>
      <c r="AO25" s="536"/>
      <c r="AP25" s="536"/>
      <c r="AQ25" s="536"/>
      <c r="AR25" s="284"/>
      <c r="AS25" s="284"/>
      <c r="AT25" s="284"/>
      <c r="AU25" s="269"/>
      <c r="AW25" s="267"/>
      <c r="AX25" s="847" t="s">
        <v>968</v>
      </c>
      <c r="AY25" s="847"/>
      <c r="AZ25" s="536"/>
      <c r="BA25" s="536"/>
      <c r="BB25" s="536"/>
      <c r="BC25" s="536"/>
      <c r="BD25" s="284"/>
      <c r="BE25" s="284"/>
      <c r="BF25" s="284"/>
      <c r="BG25" s="269"/>
      <c r="BI25" s="267"/>
      <c r="BJ25" s="847" t="s">
        <v>968</v>
      </c>
      <c r="BK25" s="847"/>
      <c r="BL25" s="536"/>
      <c r="BM25" s="536"/>
      <c r="BN25" s="536"/>
      <c r="BO25" s="536"/>
      <c r="BP25" s="284"/>
      <c r="BQ25" s="284"/>
      <c r="BR25" s="284"/>
      <c r="BS25" s="269"/>
    </row>
    <row r="26" spans="1:71" x14ac:dyDescent="0.2">
      <c r="A26" s="267"/>
      <c r="B26" s="847" t="s">
        <v>424</v>
      </c>
      <c r="C26" s="847"/>
      <c r="D26" s="536"/>
      <c r="E26" s="536"/>
      <c r="F26" s="536"/>
      <c r="G26" s="536"/>
      <c r="H26" s="284"/>
      <c r="I26" s="284"/>
      <c r="J26" s="284"/>
      <c r="K26" s="269"/>
      <c r="M26" s="267"/>
      <c r="N26" s="847" t="s">
        <v>424</v>
      </c>
      <c r="O26" s="847"/>
      <c r="P26" s="536"/>
      <c r="Q26" s="536"/>
      <c r="R26" s="536"/>
      <c r="S26" s="536"/>
      <c r="T26" s="284"/>
      <c r="U26" s="284"/>
      <c r="V26" s="284"/>
      <c r="W26" s="269"/>
      <c r="Y26" s="267"/>
      <c r="Z26" s="847" t="s">
        <v>424</v>
      </c>
      <c r="AA26" s="847"/>
      <c r="AB26" s="536"/>
      <c r="AC26" s="536"/>
      <c r="AD26" s="536"/>
      <c r="AE26" s="536"/>
      <c r="AF26" s="284"/>
      <c r="AG26" s="284"/>
      <c r="AH26" s="284"/>
      <c r="AI26" s="269"/>
      <c r="AK26" s="267"/>
      <c r="AL26" s="847" t="s">
        <v>424</v>
      </c>
      <c r="AM26" s="847"/>
      <c r="AN26" s="536"/>
      <c r="AO26" s="536"/>
      <c r="AP26" s="536"/>
      <c r="AQ26" s="536"/>
      <c r="AR26" s="284"/>
      <c r="AS26" s="284"/>
      <c r="AT26" s="284"/>
      <c r="AU26" s="269"/>
      <c r="AW26" s="267"/>
      <c r="AX26" s="847" t="s">
        <v>424</v>
      </c>
      <c r="AY26" s="847"/>
      <c r="AZ26" s="536"/>
      <c r="BA26" s="536"/>
      <c r="BB26" s="536"/>
      <c r="BC26" s="536"/>
      <c r="BD26" s="284"/>
      <c r="BE26" s="284"/>
      <c r="BF26" s="284"/>
      <c r="BG26" s="269"/>
      <c r="BI26" s="267"/>
      <c r="BJ26" s="847" t="s">
        <v>424</v>
      </c>
      <c r="BK26" s="847"/>
      <c r="BL26" s="536"/>
      <c r="BM26" s="536"/>
      <c r="BN26" s="536"/>
      <c r="BO26" s="536"/>
      <c r="BP26" s="284"/>
      <c r="BQ26" s="284"/>
      <c r="BR26" s="284"/>
      <c r="BS26" s="269"/>
    </row>
    <row r="27" spans="1:71" x14ac:dyDescent="0.2">
      <c r="A27" s="267"/>
      <c r="B27" s="847" t="s">
        <v>969</v>
      </c>
      <c r="C27" s="847"/>
      <c r="D27" s="536"/>
      <c r="E27" s="536"/>
      <c r="F27" s="536"/>
      <c r="G27" s="536"/>
      <c r="H27" s="284"/>
      <c r="I27" s="284"/>
      <c r="J27" s="284"/>
      <c r="K27" s="269"/>
      <c r="M27" s="267"/>
      <c r="N27" s="847" t="s">
        <v>969</v>
      </c>
      <c r="O27" s="847"/>
      <c r="P27" s="536"/>
      <c r="Q27" s="536"/>
      <c r="R27" s="536"/>
      <c r="S27" s="536"/>
      <c r="T27" s="284"/>
      <c r="U27" s="284"/>
      <c r="V27" s="284"/>
      <c r="W27" s="269"/>
      <c r="Y27" s="267"/>
      <c r="Z27" s="847" t="s">
        <v>969</v>
      </c>
      <c r="AA27" s="847"/>
      <c r="AB27" s="536"/>
      <c r="AC27" s="536"/>
      <c r="AD27" s="536"/>
      <c r="AE27" s="536"/>
      <c r="AF27" s="284"/>
      <c r="AG27" s="284"/>
      <c r="AH27" s="284"/>
      <c r="AI27" s="269"/>
      <c r="AK27" s="267"/>
      <c r="AL27" s="847" t="s">
        <v>969</v>
      </c>
      <c r="AM27" s="847"/>
      <c r="AN27" s="536"/>
      <c r="AO27" s="536"/>
      <c r="AP27" s="536"/>
      <c r="AQ27" s="536"/>
      <c r="AR27" s="284"/>
      <c r="AS27" s="284"/>
      <c r="AT27" s="284"/>
      <c r="AU27" s="269"/>
      <c r="AW27" s="267"/>
      <c r="AX27" s="847" t="s">
        <v>969</v>
      </c>
      <c r="AY27" s="847"/>
      <c r="AZ27" s="536"/>
      <c r="BA27" s="536"/>
      <c r="BB27" s="536"/>
      <c r="BC27" s="536"/>
      <c r="BD27" s="284"/>
      <c r="BE27" s="284"/>
      <c r="BF27" s="284"/>
      <c r="BG27" s="269"/>
      <c r="BI27" s="267"/>
      <c r="BJ27" s="847" t="s">
        <v>969</v>
      </c>
      <c r="BK27" s="847"/>
      <c r="BL27" s="536"/>
      <c r="BM27" s="536"/>
      <c r="BN27" s="536"/>
      <c r="BO27" s="536"/>
      <c r="BP27" s="284"/>
      <c r="BQ27" s="284"/>
      <c r="BR27" s="284"/>
      <c r="BS27" s="269"/>
    </row>
    <row r="28" spans="1:71" x14ac:dyDescent="0.2">
      <c r="A28" s="267"/>
      <c r="B28" s="267"/>
      <c r="C28" s="265"/>
      <c r="H28" s="277"/>
      <c r="I28" s="277"/>
      <c r="J28" s="277"/>
      <c r="K28" s="269"/>
      <c r="M28" s="267"/>
      <c r="N28" s="267"/>
      <c r="O28" s="265"/>
      <c r="T28" s="277"/>
      <c r="U28" s="277"/>
      <c r="V28" s="277"/>
      <c r="W28" s="269"/>
      <c r="Y28" s="267"/>
      <c r="Z28" s="267"/>
      <c r="AA28" s="265"/>
      <c r="AF28" s="277"/>
      <c r="AG28" s="277"/>
      <c r="AH28" s="277"/>
      <c r="AI28" s="269"/>
      <c r="AK28" s="267"/>
      <c r="AL28" s="267"/>
      <c r="AM28" s="265"/>
      <c r="AR28" s="277"/>
      <c r="AS28" s="277"/>
      <c r="AT28" s="277"/>
      <c r="AU28" s="269"/>
      <c r="AW28" s="267"/>
      <c r="AX28" s="267"/>
      <c r="AY28" s="265"/>
      <c r="BD28" s="277"/>
      <c r="BE28" s="277"/>
      <c r="BF28" s="277"/>
      <c r="BG28" s="269"/>
      <c r="BI28" s="267"/>
      <c r="BJ28" s="267"/>
      <c r="BK28" s="265"/>
      <c r="BP28" s="277"/>
      <c r="BQ28" s="277"/>
      <c r="BR28" s="277"/>
      <c r="BS28" s="269"/>
    </row>
    <row r="29" spans="1:71" x14ac:dyDescent="0.2">
      <c r="A29" s="1508" t="s">
        <v>39</v>
      </c>
      <c r="B29" s="1508"/>
      <c r="C29" s="1508"/>
      <c r="D29" s="1508"/>
      <c r="E29" s="1508"/>
      <c r="F29" s="1508"/>
      <c r="G29" s="1516"/>
      <c r="H29" s="283">
        <f>IF(ISERROR(H17-H18-H23-H24-H25-H26-H27),"-",H17-H18-H23-H24-H25-H26-H27)</f>
        <v>0</v>
      </c>
      <c r="I29" s="283">
        <f>IF(ISERROR(I17-I18-I23-I24-I25-I26-I27),"-",I17-I18-I23-I24-I25-I26-I27)</f>
        <v>0</v>
      </c>
      <c r="J29" s="283">
        <f>IF(ISERROR(J17-J18-J23-J24-J25-J26-J27),"-",J17-J18-J23-J24-J25-J26-J27)</f>
        <v>0</v>
      </c>
      <c r="K29" s="461">
        <f>H29+I29+J29</f>
        <v>0</v>
      </c>
      <c r="M29" s="1508" t="s">
        <v>39</v>
      </c>
      <c r="N29" s="1508"/>
      <c r="O29" s="1508"/>
      <c r="P29" s="1508"/>
      <c r="Q29" s="1508"/>
      <c r="R29" s="1508"/>
      <c r="S29" s="1516"/>
      <c r="T29" s="283">
        <f>IF(ISERROR(T17-T18-T23-T24-T25-T26-T27),"-",T17-T18-T23-T24-T25-T26-T27)</f>
        <v>0</v>
      </c>
      <c r="U29" s="283">
        <f>IF(ISERROR(U17-U18-U23-U24-U25-U26-U27),"-",U17-U18-U23-U24-U25-U26-U27)</f>
        <v>0</v>
      </c>
      <c r="V29" s="283">
        <f>IF(ISERROR(V17-V18-V23-V24-V25-V26-V27),"-",V17-V18-V23-V24-V25-V26-V27)</f>
        <v>0</v>
      </c>
      <c r="W29" s="461">
        <f>T29+U29+V29</f>
        <v>0</v>
      </c>
      <c r="Y29" s="1508" t="s">
        <v>39</v>
      </c>
      <c r="Z29" s="1508"/>
      <c r="AA29" s="1508"/>
      <c r="AB29" s="1508"/>
      <c r="AC29" s="1508"/>
      <c r="AD29" s="1508"/>
      <c r="AE29" s="1516"/>
      <c r="AF29" s="283">
        <f>IF(ISERROR(AF17-AF18-AF23-AF24-AF25-AF26-AF27),"-",AF17-AF18-AF23-AF24-AF25-AF26-AF27)</f>
        <v>0</v>
      </c>
      <c r="AG29" s="283">
        <f>IF(ISERROR(AG17-AG18-AG23-AG24-AG25-AG26-AG27),"-",AG17-AG18-AG23-AG24-AG25-AG26-AG27)</f>
        <v>0</v>
      </c>
      <c r="AH29" s="283">
        <f>IF(ISERROR(AH17-AH18-AH23-AH24-AH25-AH26-AH27),"-",AH17-AH18-AH23-AH24-AH25-AH26-AH27)</f>
        <v>0</v>
      </c>
      <c r="AI29" s="461">
        <f>AF29+AG29+AH29</f>
        <v>0</v>
      </c>
      <c r="AK29" s="1508" t="s">
        <v>39</v>
      </c>
      <c r="AL29" s="1508"/>
      <c r="AM29" s="1508"/>
      <c r="AN29" s="1508"/>
      <c r="AO29" s="1508"/>
      <c r="AP29" s="1508"/>
      <c r="AQ29" s="1516"/>
      <c r="AR29" s="283">
        <f>IF(ISERROR(AR17-AR18-AR23-AR24-AR25-AR26-AR27),"-",AR17-AR18-AR23-AR24-AR25-AR26-AR27)</f>
        <v>0</v>
      </c>
      <c r="AS29" s="283">
        <f>IF(ISERROR(AS17-AS18-AS23-AS24-AS25-AS26-AS27),"-",AS17-AS18-AS23-AS24-AS25-AS26-AS27)</f>
        <v>0</v>
      </c>
      <c r="AT29" s="283">
        <f>IF(ISERROR(AT17-AT18-AT23-AT24-AT25-AT26-AT27),"-",AT17-AT18-AT23-AT24-AT25-AT26-AT27)</f>
        <v>0</v>
      </c>
      <c r="AU29" s="461">
        <f>AR29+AS29+AT29</f>
        <v>0</v>
      </c>
      <c r="AW29" s="1508" t="s">
        <v>39</v>
      </c>
      <c r="AX29" s="1508"/>
      <c r="AY29" s="1508"/>
      <c r="AZ29" s="1508"/>
      <c r="BA29" s="1508"/>
      <c r="BB29" s="1508"/>
      <c r="BC29" s="1516"/>
      <c r="BD29" s="283">
        <f>IF(ISERROR(BD17-BD18-BD23-BD24-BD25-BD26-BD27),"-",BD17-BD18-BD23-BD24-BD25-BD26-BD27)</f>
        <v>0</v>
      </c>
      <c r="BE29" s="283">
        <f>IF(ISERROR(BE17-BE18-BE23-BE24-BE25-BE26-BE27),"-",BE17-BE18-BE23-BE24-BE25-BE26-BE27)</f>
        <v>0</v>
      </c>
      <c r="BF29" s="283">
        <f>IF(ISERROR(BF17-BF18-BF23-BF24-BF25-BF26-BF27),"-",BF17-BF18-BF23-BF24-BF25-BF26-BF27)</f>
        <v>0</v>
      </c>
      <c r="BG29" s="461">
        <f>BD29+BE29+BF29</f>
        <v>0</v>
      </c>
      <c r="BI29" s="1508" t="s">
        <v>39</v>
      </c>
      <c r="BJ29" s="1508"/>
      <c r="BK29" s="1508"/>
      <c r="BL29" s="1508"/>
      <c r="BM29" s="1508"/>
      <c r="BN29" s="1508"/>
      <c r="BO29" s="1516"/>
      <c r="BP29" s="283">
        <f>IF(ISERROR(BP17-BP18-BP23-BP24-BP25-BP26-BP27),"-",BP17-BP18-BP23-BP24-BP25-BP26-BP27)</f>
        <v>0</v>
      </c>
      <c r="BQ29" s="283">
        <f>IF(ISERROR(BQ17-BQ18-BQ23-BQ24-BQ25-BQ26-BQ27),"-",BQ17-BQ18-BQ23-BQ24-BQ25-BQ26-BQ27)</f>
        <v>0</v>
      </c>
      <c r="BR29" s="283">
        <f>IF(ISERROR(BR17-BR18-BR23-BR24-BR25-BR26-BR27),"-",BR17-BR18-BR23-BR24-BR25-BR26-BR27)</f>
        <v>0</v>
      </c>
      <c r="BS29" s="461">
        <f>BP29+BQ29+BR29</f>
        <v>0</v>
      </c>
    </row>
    <row r="30" spans="1:71" ht="12.75" customHeight="1" x14ac:dyDescent="0.2">
      <c r="A30" s="1518"/>
      <c r="B30" s="1518"/>
      <c r="C30" s="1518"/>
      <c r="D30" s="1518"/>
      <c r="E30" s="1518"/>
      <c r="F30" s="1518"/>
      <c r="G30" s="1518"/>
      <c r="H30" s="1518"/>
      <c r="I30" s="1518"/>
      <c r="J30" s="834"/>
      <c r="K30" s="460"/>
      <c r="L30" s="401"/>
      <c r="M30" s="1518"/>
      <c r="N30" s="1518"/>
      <c r="O30" s="1518"/>
      <c r="P30" s="1518"/>
      <c r="Q30" s="1518"/>
      <c r="R30" s="1518"/>
      <c r="S30" s="1518"/>
      <c r="T30" s="1518"/>
      <c r="U30" s="1518"/>
      <c r="V30" s="834"/>
      <c r="W30" s="460"/>
      <c r="Y30" s="1518"/>
      <c r="Z30" s="1518"/>
      <c r="AA30" s="1518"/>
      <c r="AB30" s="1518"/>
      <c r="AC30" s="1518"/>
      <c r="AD30" s="1518"/>
      <c r="AE30" s="1518"/>
      <c r="AF30" s="1518"/>
      <c r="AG30" s="1518"/>
      <c r="AH30" s="834"/>
      <c r="AI30" s="460"/>
      <c r="AK30" s="1518"/>
      <c r="AL30" s="1518"/>
      <c r="AM30" s="1518"/>
      <c r="AN30" s="1518"/>
      <c r="AO30" s="1518"/>
      <c r="AP30" s="1518"/>
      <c r="AQ30" s="1518"/>
      <c r="AR30" s="1518"/>
      <c r="AS30" s="1518"/>
      <c r="AT30" s="834"/>
      <c r="AU30" s="460"/>
      <c r="AW30" s="1518"/>
      <c r="AX30" s="1518"/>
      <c r="AY30" s="1518"/>
      <c r="AZ30" s="1518"/>
      <c r="BA30" s="1518"/>
      <c r="BB30" s="1518"/>
      <c r="BC30" s="1518"/>
      <c r="BD30" s="1518"/>
      <c r="BE30" s="1518"/>
      <c r="BF30" s="834"/>
      <c r="BG30" s="460"/>
      <c r="BI30" s="1518"/>
      <c r="BJ30" s="1518"/>
      <c r="BK30" s="1518"/>
      <c r="BL30" s="1518"/>
      <c r="BM30" s="1518"/>
      <c r="BN30" s="1518"/>
      <c r="BO30" s="1518"/>
      <c r="BP30" s="1518"/>
      <c r="BQ30" s="1518"/>
      <c r="BR30" s="834"/>
      <c r="BS30" s="460"/>
    </row>
    <row r="31" spans="1:71" x14ac:dyDescent="0.2">
      <c r="A31" s="267"/>
      <c r="B31" s="1517" t="s">
        <v>787</v>
      </c>
      <c r="C31" s="1517"/>
      <c r="D31" s="1517"/>
      <c r="E31" s="1517"/>
      <c r="F31" s="1517"/>
      <c r="G31" s="1517"/>
      <c r="H31" s="845">
        <v>1</v>
      </c>
      <c r="I31" s="845">
        <v>1</v>
      </c>
      <c r="J31" s="845">
        <v>1.3</v>
      </c>
      <c r="K31" s="269"/>
      <c r="L31" s="266"/>
      <c r="M31" s="267"/>
      <c r="N31" s="1517" t="s">
        <v>787</v>
      </c>
      <c r="O31" s="1517"/>
      <c r="P31" s="1517"/>
      <c r="Q31" s="1517"/>
      <c r="R31" s="1517"/>
      <c r="S31" s="1517"/>
      <c r="T31" s="845">
        <v>1</v>
      </c>
      <c r="U31" s="845">
        <v>1</v>
      </c>
      <c r="V31" s="845">
        <v>1.3</v>
      </c>
      <c r="W31" s="269"/>
      <c r="Y31" s="267"/>
      <c r="Z31" s="1517" t="s">
        <v>787</v>
      </c>
      <c r="AA31" s="1517"/>
      <c r="AB31" s="1517"/>
      <c r="AC31" s="1517"/>
      <c r="AD31" s="1517"/>
      <c r="AE31" s="1517"/>
      <c r="AF31" s="845">
        <v>1</v>
      </c>
      <c r="AG31" s="845">
        <v>1</v>
      </c>
      <c r="AH31" s="845">
        <v>1.3</v>
      </c>
      <c r="AI31" s="269"/>
      <c r="AK31" s="267"/>
      <c r="AL31" s="1517" t="s">
        <v>787</v>
      </c>
      <c r="AM31" s="1517"/>
      <c r="AN31" s="1517"/>
      <c r="AO31" s="1517"/>
      <c r="AP31" s="1517"/>
      <c r="AQ31" s="1517"/>
      <c r="AR31" s="845">
        <v>1</v>
      </c>
      <c r="AS31" s="845">
        <v>1</v>
      </c>
      <c r="AT31" s="845">
        <v>1.3</v>
      </c>
      <c r="AU31" s="269"/>
      <c r="AW31" s="267"/>
      <c r="AX31" s="1517" t="s">
        <v>787</v>
      </c>
      <c r="AY31" s="1517"/>
      <c r="AZ31" s="1517"/>
      <c r="BA31" s="1517"/>
      <c r="BB31" s="1517"/>
      <c r="BC31" s="1517"/>
      <c r="BD31" s="845">
        <v>1</v>
      </c>
      <c r="BE31" s="845">
        <v>1</v>
      </c>
      <c r="BF31" s="845">
        <v>1.3</v>
      </c>
      <c r="BG31" s="269"/>
      <c r="BI31" s="267"/>
      <c r="BJ31" s="1517" t="s">
        <v>787</v>
      </c>
      <c r="BK31" s="1517"/>
      <c r="BL31" s="1517"/>
      <c r="BM31" s="1517"/>
      <c r="BN31" s="1517"/>
      <c r="BO31" s="1517"/>
      <c r="BP31" s="845">
        <v>1</v>
      </c>
      <c r="BQ31" s="845">
        <v>1</v>
      </c>
      <c r="BR31" s="845">
        <v>1.3</v>
      </c>
      <c r="BS31" s="269"/>
    </row>
    <row r="32" spans="1:71" x14ac:dyDescent="0.2">
      <c r="A32" s="267"/>
      <c r="B32" s="267"/>
      <c r="C32" s="267"/>
      <c r="H32" s="280"/>
      <c r="I32" s="280"/>
      <c r="J32" s="280"/>
      <c r="K32" s="269"/>
      <c r="M32" s="267"/>
      <c r="N32" s="267"/>
      <c r="O32" s="267"/>
      <c r="T32" s="280"/>
      <c r="U32" s="280"/>
      <c r="V32" s="280"/>
      <c r="W32" s="269"/>
      <c r="Y32" s="267"/>
      <c r="Z32" s="267"/>
      <c r="AA32" s="267"/>
      <c r="AF32" s="280"/>
      <c r="AG32" s="280"/>
      <c r="AH32" s="280"/>
      <c r="AI32" s="269"/>
      <c r="AK32" s="267"/>
      <c r="AL32" s="267"/>
      <c r="AM32" s="267"/>
      <c r="AR32" s="280"/>
      <c r="AS32" s="280"/>
      <c r="AT32" s="280"/>
      <c r="AU32" s="269"/>
      <c r="AW32" s="267"/>
      <c r="AX32" s="267"/>
      <c r="AY32" s="267"/>
      <c r="BD32" s="280"/>
      <c r="BE32" s="280"/>
      <c r="BF32" s="280"/>
      <c r="BG32" s="269"/>
      <c r="BI32" s="267"/>
      <c r="BJ32" s="267"/>
      <c r="BK32" s="267"/>
      <c r="BP32" s="280"/>
      <c r="BQ32" s="280"/>
      <c r="BR32" s="280"/>
      <c r="BS32" s="269"/>
    </row>
    <row r="33" spans="1:71" x14ac:dyDescent="0.2">
      <c r="A33" s="1508" t="s">
        <v>425</v>
      </c>
      <c r="B33" s="1508"/>
      <c r="C33" s="1508"/>
      <c r="D33" s="1508"/>
      <c r="E33" s="1508"/>
      <c r="F33" s="1508"/>
      <c r="G33" s="1516"/>
      <c r="H33" s="283">
        <f>IF(ISERROR(H31*H29),"-",H31*H29)</f>
        <v>0</v>
      </c>
      <c r="I33" s="283">
        <f>IF(ISERROR(I31*I29),"-",I31*I29)</f>
        <v>0</v>
      </c>
      <c r="J33" s="283">
        <f>IF(ISERROR(J31*J29),"-",J31*J29)</f>
        <v>0</v>
      </c>
      <c r="K33" s="461">
        <f>H33+I33+J33</f>
        <v>0</v>
      </c>
      <c r="M33" s="1508" t="s">
        <v>425</v>
      </c>
      <c r="N33" s="1508"/>
      <c r="O33" s="1508"/>
      <c r="P33" s="1508"/>
      <c r="Q33" s="1508"/>
      <c r="R33" s="1508"/>
      <c r="S33" s="1516"/>
      <c r="T33" s="283">
        <f>IF(ISERROR(T31*T29),"-",T31*T29)</f>
        <v>0</v>
      </c>
      <c r="U33" s="283">
        <f>IF(ISERROR(U31*U29),"-",U31*U29)</f>
        <v>0</v>
      </c>
      <c r="V33" s="283">
        <f>IF(ISERROR(V31*V29),"-",V31*V29)</f>
        <v>0</v>
      </c>
      <c r="W33" s="461">
        <f>T33+U33+V33</f>
        <v>0</v>
      </c>
      <c r="Y33" s="1508" t="s">
        <v>425</v>
      </c>
      <c r="Z33" s="1508"/>
      <c r="AA33" s="1508"/>
      <c r="AB33" s="1508"/>
      <c r="AC33" s="1508"/>
      <c r="AD33" s="1508"/>
      <c r="AE33" s="1516"/>
      <c r="AF33" s="283">
        <f>IF(ISERROR(AF31*AF29),"-",AF31*AF29)</f>
        <v>0</v>
      </c>
      <c r="AG33" s="283">
        <f>IF(ISERROR(AG31*AG29),"-",AG31*AG29)</f>
        <v>0</v>
      </c>
      <c r="AH33" s="283">
        <f>IF(ISERROR(AH31*AH29),"-",AH31*AH29)</f>
        <v>0</v>
      </c>
      <c r="AI33" s="461">
        <f>AF33+AG33+AH33</f>
        <v>0</v>
      </c>
      <c r="AK33" s="1508" t="s">
        <v>425</v>
      </c>
      <c r="AL33" s="1508"/>
      <c r="AM33" s="1508"/>
      <c r="AN33" s="1508"/>
      <c r="AO33" s="1508"/>
      <c r="AP33" s="1508"/>
      <c r="AQ33" s="1516"/>
      <c r="AR33" s="283">
        <f>IF(ISERROR(AR31*AR29),"-",AR31*AR29)</f>
        <v>0</v>
      </c>
      <c r="AS33" s="283">
        <f>IF(ISERROR(AS31*AS29),"-",AS31*AS29)</f>
        <v>0</v>
      </c>
      <c r="AT33" s="283">
        <f>IF(ISERROR(AT31*AT29),"-",AT31*AT29)</f>
        <v>0</v>
      </c>
      <c r="AU33" s="461">
        <f>AR33+AS33+AT33</f>
        <v>0</v>
      </c>
      <c r="AW33" s="1508" t="s">
        <v>425</v>
      </c>
      <c r="AX33" s="1508"/>
      <c r="AY33" s="1508"/>
      <c r="AZ33" s="1508"/>
      <c r="BA33" s="1508"/>
      <c r="BB33" s="1508"/>
      <c r="BC33" s="1516"/>
      <c r="BD33" s="283">
        <f>IF(ISERROR(BD31*BD29),"-",BD31*BD29)</f>
        <v>0</v>
      </c>
      <c r="BE33" s="283">
        <f>IF(ISERROR(BE31*BE29),"-",BE31*BE29)</f>
        <v>0</v>
      </c>
      <c r="BF33" s="283">
        <f>IF(ISERROR(BF31*BF29),"-",BF31*BF29)</f>
        <v>0</v>
      </c>
      <c r="BG33" s="461">
        <f>BD33+BE33+BF33</f>
        <v>0</v>
      </c>
      <c r="BI33" s="1508" t="s">
        <v>425</v>
      </c>
      <c r="BJ33" s="1508"/>
      <c r="BK33" s="1508"/>
      <c r="BL33" s="1508"/>
      <c r="BM33" s="1508"/>
      <c r="BN33" s="1508"/>
      <c r="BO33" s="1516"/>
      <c r="BP33" s="283">
        <f>IF(ISERROR(BP31*BP29),"-",BP31*BP29)</f>
        <v>0</v>
      </c>
      <c r="BQ33" s="283">
        <f>IF(ISERROR(BQ31*BQ29),"-",BQ31*BQ29)</f>
        <v>0</v>
      </c>
      <c r="BR33" s="283">
        <f>IF(ISERROR(BR31*BR29),"-",BR31*BR29)</f>
        <v>0</v>
      </c>
      <c r="BS33" s="461">
        <f>BP33+BQ33+BR33</f>
        <v>0</v>
      </c>
    </row>
    <row r="34" spans="1:71" x14ac:dyDescent="0.2">
      <c r="A34" s="267"/>
      <c r="B34" s="1515" t="s">
        <v>426</v>
      </c>
      <c r="C34" s="1515"/>
      <c r="D34" s="1515"/>
      <c r="E34" s="1515"/>
      <c r="F34" s="1515"/>
      <c r="G34" s="1515"/>
      <c r="H34" s="278"/>
      <c r="I34" s="278"/>
      <c r="J34" s="278"/>
      <c r="K34" s="269"/>
      <c r="M34" s="267"/>
      <c r="N34" s="1515" t="s">
        <v>426</v>
      </c>
      <c r="O34" s="1515"/>
      <c r="P34" s="1515"/>
      <c r="Q34" s="1515"/>
      <c r="R34" s="1515"/>
      <c r="S34" s="1515"/>
      <c r="T34" s="278"/>
      <c r="U34" s="278"/>
      <c r="V34" s="278"/>
      <c r="W34" s="269"/>
      <c r="Y34" s="267"/>
      <c r="Z34" s="1515" t="s">
        <v>426</v>
      </c>
      <c r="AA34" s="1515"/>
      <c r="AB34" s="1515"/>
      <c r="AC34" s="1515"/>
      <c r="AD34" s="1515"/>
      <c r="AE34" s="1515"/>
      <c r="AF34" s="278"/>
      <c r="AG34" s="278"/>
      <c r="AH34" s="278"/>
      <c r="AI34" s="269"/>
      <c r="AK34" s="267"/>
      <c r="AL34" s="1515" t="s">
        <v>426</v>
      </c>
      <c r="AM34" s="1515"/>
      <c r="AN34" s="1515"/>
      <c r="AO34" s="1515"/>
      <c r="AP34" s="1515"/>
      <c r="AQ34" s="1515"/>
      <c r="AR34" s="278"/>
      <c r="AS34" s="278"/>
      <c r="AT34" s="278"/>
      <c r="AU34" s="269"/>
      <c r="AW34" s="267"/>
      <c r="AX34" s="1515" t="s">
        <v>426</v>
      </c>
      <c r="AY34" s="1515"/>
      <c r="AZ34" s="1515"/>
      <c r="BA34" s="1515"/>
      <c r="BB34" s="1515"/>
      <c r="BC34" s="1515"/>
      <c r="BD34" s="278"/>
      <c r="BE34" s="278"/>
      <c r="BF34" s="278"/>
      <c r="BG34" s="269"/>
      <c r="BI34" s="267"/>
      <c r="BJ34" s="1515" t="s">
        <v>426</v>
      </c>
      <c r="BK34" s="1515"/>
      <c r="BL34" s="1515"/>
      <c r="BM34" s="1515"/>
      <c r="BN34" s="1515"/>
      <c r="BO34" s="1515"/>
      <c r="BP34" s="278"/>
      <c r="BQ34" s="278"/>
      <c r="BR34" s="278"/>
      <c r="BS34" s="269"/>
    </row>
    <row r="35" spans="1:71" x14ac:dyDescent="0.2">
      <c r="A35" s="267"/>
      <c r="B35" s="267"/>
      <c r="C35" s="267"/>
      <c r="H35" s="277"/>
      <c r="I35" s="277"/>
      <c r="J35" s="277"/>
      <c r="K35" s="269"/>
      <c r="M35" s="267"/>
      <c r="N35" s="267"/>
      <c r="O35" s="267"/>
      <c r="T35" s="277"/>
      <c r="U35" s="277"/>
      <c r="V35" s="277"/>
      <c r="W35" s="269"/>
      <c r="Y35" s="267"/>
      <c r="Z35" s="267"/>
      <c r="AA35" s="267"/>
      <c r="AF35" s="277"/>
      <c r="AG35" s="277"/>
      <c r="AH35" s="277"/>
      <c r="AI35" s="269"/>
      <c r="AK35" s="267"/>
      <c r="AL35" s="267"/>
      <c r="AM35" s="267"/>
      <c r="AR35" s="277"/>
      <c r="AS35" s="277"/>
      <c r="AT35" s="277"/>
      <c r="AU35" s="269"/>
      <c r="AW35" s="267"/>
      <c r="AX35" s="267"/>
      <c r="AY35" s="267"/>
      <c r="BD35" s="277"/>
      <c r="BE35" s="277"/>
      <c r="BF35" s="277"/>
      <c r="BG35" s="269"/>
      <c r="BI35" s="267"/>
      <c r="BJ35" s="267"/>
      <c r="BK35" s="267"/>
      <c r="BP35" s="277"/>
      <c r="BQ35" s="277"/>
      <c r="BR35" s="277"/>
      <c r="BS35" s="269"/>
    </row>
    <row r="36" spans="1:71" x14ac:dyDescent="0.2">
      <c r="A36" s="1508" t="s">
        <v>427</v>
      </c>
      <c r="B36" s="1508"/>
      <c r="C36" s="1508"/>
      <c r="D36" s="1508"/>
      <c r="E36" s="1508"/>
      <c r="F36" s="1508"/>
      <c r="G36" s="1508"/>
      <c r="H36" s="283">
        <f>IF(ISERROR(H33*H34),"-",H33*H34)</f>
        <v>0</v>
      </c>
      <c r="I36" s="283">
        <f>IF(ISERROR(I33*I34),"-",I33*I34)</f>
        <v>0</v>
      </c>
      <c r="J36" s="283">
        <f>IF(ISERROR(J33*J34),"-",J33*J34)</f>
        <v>0</v>
      </c>
      <c r="K36" s="461">
        <f>H36+I36+J36</f>
        <v>0</v>
      </c>
      <c r="M36" s="1508" t="s">
        <v>427</v>
      </c>
      <c r="N36" s="1508"/>
      <c r="O36" s="1508"/>
      <c r="P36" s="1508"/>
      <c r="Q36" s="1508"/>
      <c r="R36" s="1508"/>
      <c r="S36" s="1508"/>
      <c r="T36" s="283">
        <f>IF(ISERROR(T33*T34),"-",T33*T34)</f>
        <v>0</v>
      </c>
      <c r="U36" s="283">
        <f>IF(ISERROR(U33*U34),"-",U33*U34)</f>
        <v>0</v>
      </c>
      <c r="V36" s="283">
        <f>IF(ISERROR(V33*V34),"-",V33*V34)</f>
        <v>0</v>
      </c>
      <c r="W36" s="461">
        <f>T36+U36+V36</f>
        <v>0</v>
      </c>
      <c r="Y36" s="1508" t="s">
        <v>427</v>
      </c>
      <c r="Z36" s="1508"/>
      <c r="AA36" s="1508"/>
      <c r="AB36" s="1508"/>
      <c r="AC36" s="1508"/>
      <c r="AD36" s="1508"/>
      <c r="AE36" s="1508"/>
      <c r="AF36" s="283">
        <f>IF(ISERROR(AF33*AF34),"-",AF33*AF34)</f>
        <v>0</v>
      </c>
      <c r="AG36" s="283">
        <f>IF(ISERROR(AG33*AG34),"-",AG33*AG34)</f>
        <v>0</v>
      </c>
      <c r="AH36" s="283">
        <f>IF(ISERROR(AH33*AH34),"-",AH33*AH34)</f>
        <v>0</v>
      </c>
      <c r="AI36" s="461">
        <f>AF36+AG36+AH36</f>
        <v>0</v>
      </c>
      <c r="AK36" s="1508" t="s">
        <v>427</v>
      </c>
      <c r="AL36" s="1508"/>
      <c r="AM36" s="1508"/>
      <c r="AN36" s="1508"/>
      <c r="AO36" s="1508"/>
      <c r="AP36" s="1508"/>
      <c r="AQ36" s="1508"/>
      <c r="AR36" s="283">
        <f>IF(ISERROR(AR33*AR34),"-",AR33*AR34)</f>
        <v>0</v>
      </c>
      <c r="AS36" s="283">
        <f>IF(ISERROR(AS33*AS34),"-",AS33*AS34)</f>
        <v>0</v>
      </c>
      <c r="AT36" s="283">
        <f>IF(ISERROR(AT33*AT34),"-",AT33*AT34)</f>
        <v>0</v>
      </c>
      <c r="AU36" s="461">
        <f>AR36+AS36+AT36</f>
        <v>0</v>
      </c>
      <c r="AW36" s="1508" t="s">
        <v>427</v>
      </c>
      <c r="AX36" s="1508"/>
      <c r="AY36" s="1508"/>
      <c r="AZ36" s="1508"/>
      <c r="BA36" s="1508"/>
      <c r="BB36" s="1508"/>
      <c r="BC36" s="1508"/>
      <c r="BD36" s="283">
        <f>IF(ISERROR(BD33*BD34),"-",BD33*BD34)</f>
        <v>0</v>
      </c>
      <c r="BE36" s="283">
        <f>IF(ISERROR(BE33*BE34),"-",BE33*BE34)</f>
        <v>0</v>
      </c>
      <c r="BF36" s="283">
        <f>IF(ISERROR(BF33*BF34),"-",BF33*BF34)</f>
        <v>0</v>
      </c>
      <c r="BG36" s="461">
        <f>BD36+BE36+BF36</f>
        <v>0</v>
      </c>
      <c r="BI36" s="1508" t="s">
        <v>427</v>
      </c>
      <c r="BJ36" s="1508"/>
      <c r="BK36" s="1508"/>
      <c r="BL36" s="1508"/>
      <c r="BM36" s="1508"/>
      <c r="BN36" s="1508"/>
      <c r="BO36" s="1508"/>
      <c r="BP36" s="283">
        <f>IF(ISERROR(BP33*BP34),"-",BP33*BP34)</f>
        <v>0</v>
      </c>
      <c r="BQ36" s="283">
        <f>IF(ISERROR(BQ33*BQ34),"-",BQ33*BQ34)</f>
        <v>0</v>
      </c>
      <c r="BR36" s="283">
        <f>IF(ISERROR(BR33*BR34),"-",BR33*BR34)</f>
        <v>0</v>
      </c>
      <c r="BS36" s="461">
        <f>BP36+BQ36+BR36</f>
        <v>0</v>
      </c>
    </row>
    <row r="37" spans="1:71" x14ac:dyDescent="0.2">
      <c r="A37" s="267"/>
      <c r="B37" s="1514" t="s">
        <v>962</v>
      </c>
      <c r="C37" s="1515"/>
      <c r="D37" s="1515"/>
      <c r="E37" s="1515"/>
      <c r="F37" s="1515"/>
      <c r="G37" s="1515"/>
      <c r="H37" s="343"/>
      <c r="I37" s="343"/>
      <c r="J37" s="343"/>
      <c r="K37" s="269"/>
      <c r="M37" s="267"/>
      <c r="N37" s="1514" t="s">
        <v>962</v>
      </c>
      <c r="O37" s="1515"/>
      <c r="P37" s="1515"/>
      <c r="Q37" s="1515"/>
      <c r="R37" s="1515"/>
      <c r="S37" s="1515"/>
      <c r="T37" s="840">
        <f>$H$37</f>
        <v>0</v>
      </c>
      <c r="U37" s="840">
        <f>$I$37</f>
        <v>0</v>
      </c>
      <c r="V37" s="840">
        <f>$J$37</f>
        <v>0</v>
      </c>
      <c r="W37" s="269"/>
      <c r="Y37" s="267"/>
      <c r="Z37" s="1514" t="s">
        <v>962</v>
      </c>
      <c r="AA37" s="1515"/>
      <c r="AB37" s="1515"/>
      <c r="AC37" s="1515"/>
      <c r="AD37" s="1515"/>
      <c r="AE37" s="1515"/>
      <c r="AF37" s="840">
        <f>$H$37</f>
        <v>0</v>
      </c>
      <c r="AG37" s="840">
        <f>$I$37</f>
        <v>0</v>
      </c>
      <c r="AH37" s="840">
        <f>$J$37</f>
        <v>0</v>
      </c>
      <c r="AI37" s="269"/>
      <c r="AK37" s="267"/>
      <c r="AL37" s="1514" t="s">
        <v>962</v>
      </c>
      <c r="AM37" s="1515"/>
      <c r="AN37" s="1515"/>
      <c r="AO37" s="1515"/>
      <c r="AP37" s="1515"/>
      <c r="AQ37" s="1515"/>
      <c r="AR37" s="840">
        <f>$H$37</f>
        <v>0</v>
      </c>
      <c r="AS37" s="840">
        <f>$I$37</f>
        <v>0</v>
      </c>
      <c r="AT37" s="840">
        <f>$J$37</f>
        <v>0</v>
      </c>
      <c r="AU37" s="269"/>
      <c r="AW37" s="267"/>
      <c r="AX37" s="1514" t="s">
        <v>962</v>
      </c>
      <c r="AY37" s="1515"/>
      <c r="AZ37" s="1515"/>
      <c r="BA37" s="1515"/>
      <c r="BB37" s="1515"/>
      <c r="BC37" s="1515"/>
      <c r="BD37" s="840">
        <f>$H$37</f>
        <v>0</v>
      </c>
      <c r="BE37" s="840">
        <f>$I$37</f>
        <v>0</v>
      </c>
      <c r="BF37" s="840">
        <f>$J$37</f>
        <v>0</v>
      </c>
      <c r="BG37" s="269"/>
      <c r="BI37" s="267"/>
      <c r="BJ37" s="1514" t="s">
        <v>962</v>
      </c>
      <c r="BK37" s="1515"/>
      <c r="BL37" s="1515"/>
      <c r="BM37" s="1515"/>
      <c r="BN37" s="1515"/>
      <c r="BO37" s="1515"/>
      <c r="BP37" s="840">
        <f>$H$37</f>
        <v>0</v>
      </c>
      <c r="BQ37" s="840">
        <f>$I$37</f>
        <v>0</v>
      </c>
      <c r="BR37" s="840">
        <f>$J$37</f>
        <v>0</v>
      </c>
      <c r="BS37" s="269"/>
    </row>
    <row r="38" spans="1:71" x14ac:dyDescent="0.2">
      <c r="A38" s="267"/>
      <c r="B38" s="267"/>
      <c r="C38" s="267"/>
      <c r="E38" s="1513" t="s">
        <v>857</v>
      </c>
      <c r="F38" s="1513"/>
      <c r="G38" s="514"/>
      <c r="H38" s="277"/>
      <c r="I38" s="277"/>
      <c r="J38" s="277"/>
      <c r="K38" s="269"/>
      <c r="M38" s="267"/>
      <c r="N38" s="267"/>
      <c r="O38" s="267"/>
      <c r="Q38" s="1513" t="s">
        <v>857</v>
      </c>
      <c r="R38" s="1513"/>
      <c r="S38" s="838">
        <f>$G$38</f>
        <v>0</v>
      </c>
      <c r="T38" s="277"/>
      <c r="U38" s="277"/>
      <c r="V38" s="277"/>
      <c r="W38" s="269"/>
      <c r="Y38" s="267"/>
      <c r="Z38" s="267"/>
      <c r="AA38" s="267"/>
      <c r="AC38" s="1513" t="s">
        <v>857</v>
      </c>
      <c r="AD38" s="1513"/>
      <c r="AE38" s="838">
        <f>$G$38</f>
        <v>0</v>
      </c>
      <c r="AF38" s="277"/>
      <c r="AG38" s="277"/>
      <c r="AH38" s="277"/>
      <c r="AI38" s="269"/>
      <c r="AK38" s="267"/>
      <c r="AL38" s="267"/>
      <c r="AM38" s="267"/>
      <c r="AO38" s="1513" t="s">
        <v>857</v>
      </c>
      <c r="AP38" s="1513"/>
      <c r="AQ38" s="838">
        <f>$G$38</f>
        <v>0</v>
      </c>
      <c r="AR38" s="277"/>
      <c r="AS38" s="277"/>
      <c r="AT38" s="277"/>
      <c r="AU38" s="269"/>
      <c r="AW38" s="267"/>
      <c r="AX38" s="267"/>
      <c r="AY38" s="267"/>
      <c r="BA38" s="1513" t="s">
        <v>857</v>
      </c>
      <c r="BB38" s="1513"/>
      <c r="BC38" s="838">
        <f>$G$38</f>
        <v>0</v>
      </c>
      <c r="BD38" s="277"/>
      <c r="BE38" s="277"/>
      <c r="BF38" s="277"/>
      <c r="BG38" s="269"/>
      <c r="BI38" s="267"/>
      <c r="BJ38" s="267"/>
      <c r="BK38" s="267"/>
      <c r="BM38" s="1513" t="s">
        <v>857</v>
      </c>
      <c r="BN38" s="1513"/>
      <c r="BO38" s="838">
        <f>$G$38</f>
        <v>0</v>
      </c>
      <c r="BP38" s="277"/>
      <c r="BQ38" s="277"/>
      <c r="BR38" s="277"/>
      <c r="BS38" s="269"/>
    </row>
    <row r="39" spans="1:71" x14ac:dyDescent="0.2">
      <c r="A39" s="1508" t="s">
        <v>428</v>
      </c>
      <c r="B39" s="1508"/>
      <c r="C39" s="1508"/>
      <c r="D39" s="1508"/>
      <c r="E39" s="1508"/>
      <c r="F39" s="1508"/>
      <c r="G39" s="1508"/>
      <c r="H39" s="850">
        <f>IF(ISERROR(H36*H37),"-",H36*H37)</f>
        <v>0</v>
      </c>
      <c r="I39" s="850">
        <f>IF(ISERROR(I36*I37),"-",I36*I37)</f>
        <v>0</v>
      </c>
      <c r="J39" s="850">
        <f>IF(ISERROR(J36*J37),"-",J36*J37)</f>
        <v>0</v>
      </c>
      <c r="K39" s="461">
        <f>H39+I39+J39</f>
        <v>0</v>
      </c>
      <c r="M39" s="1508" t="s">
        <v>428</v>
      </c>
      <c r="N39" s="1508"/>
      <c r="O39" s="1508"/>
      <c r="P39" s="1508"/>
      <c r="Q39" s="1508"/>
      <c r="R39" s="1508"/>
      <c r="S39" s="1508"/>
      <c r="T39" s="850">
        <f>IF(ISERROR(T36*T37),"-",T36*T37)</f>
        <v>0</v>
      </c>
      <c r="U39" s="850">
        <f>IF(ISERROR(U36*U37),"-",U36*U37)</f>
        <v>0</v>
      </c>
      <c r="V39" s="850">
        <f>IF(ISERROR(V36*V37),"-",V36*V37)</f>
        <v>0</v>
      </c>
      <c r="W39" s="461">
        <f>T39+U39+V39</f>
        <v>0</v>
      </c>
      <c r="Y39" s="1508" t="s">
        <v>428</v>
      </c>
      <c r="Z39" s="1508"/>
      <c r="AA39" s="1508"/>
      <c r="AB39" s="1508"/>
      <c r="AC39" s="1508"/>
      <c r="AD39" s="1508"/>
      <c r="AE39" s="1508"/>
      <c r="AF39" s="850">
        <f>IF(ISERROR(AF36*AF37),"-",AF36*AF37)</f>
        <v>0</v>
      </c>
      <c r="AG39" s="850">
        <f>IF(ISERROR(AG36*AG37),"-",AG36*AG37)</f>
        <v>0</v>
      </c>
      <c r="AH39" s="850">
        <f>IF(ISERROR(AH36*AH37),"-",AH36*AH37)</f>
        <v>0</v>
      </c>
      <c r="AI39" s="461">
        <f>AF39+AG39+AH39</f>
        <v>0</v>
      </c>
      <c r="AK39" s="1508" t="s">
        <v>428</v>
      </c>
      <c r="AL39" s="1508"/>
      <c r="AM39" s="1508"/>
      <c r="AN39" s="1508"/>
      <c r="AO39" s="1508"/>
      <c r="AP39" s="1508"/>
      <c r="AQ39" s="1508"/>
      <c r="AR39" s="850">
        <f>IF(ISERROR(AR36*AR37),"-",AR36*AR37)</f>
        <v>0</v>
      </c>
      <c r="AS39" s="850">
        <f>IF(ISERROR(AS36*AS37),"-",AS36*AS37)</f>
        <v>0</v>
      </c>
      <c r="AT39" s="850">
        <f>IF(ISERROR(AT36*AT37),"-",AT36*AT37)</f>
        <v>0</v>
      </c>
      <c r="AU39" s="461">
        <f>AR39+AS39+AT39</f>
        <v>0</v>
      </c>
      <c r="AW39" s="1508" t="s">
        <v>428</v>
      </c>
      <c r="AX39" s="1508"/>
      <c r="AY39" s="1508"/>
      <c r="AZ39" s="1508"/>
      <c r="BA39" s="1508"/>
      <c r="BB39" s="1508"/>
      <c r="BC39" s="1508"/>
      <c r="BD39" s="850">
        <f>IF(ISERROR(BD36*BD37),"-",BD36*BD37)</f>
        <v>0</v>
      </c>
      <c r="BE39" s="850">
        <f>IF(ISERROR(BE36*BE37),"-",BE36*BE37)</f>
        <v>0</v>
      </c>
      <c r="BF39" s="850">
        <f>IF(ISERROR(BF36*BF37),"-",BF36*BF37)</f>
        <v>0</v>
      </c>
      <c r="BG39" s="461">
        <f>BD39+BE39+BF39</f>
        <v>0</v>
      </c>
      <c r="BI39" s="1508" t="s">
        <v>428</v>
      </c>
      <c r="BJ39" s="1508"/>
      <c r="BK39" s="1508"/>
      <c r="BL39" s="1508"/>
      <c r="BM39" s="1508"/>
      <c r="BN39" s="1508"/>
      <c r="BO39" s="1508"/>
      <c r="BP39" s="850">
        <f>IF(ISERROR(BP36*BP37),"-",BP36*BP37)</f>
        <v>0</v>
      </c>
      <c r="BQ39" s="850">
        <f>IF(ISERROR(BQ36*BQ37),"-",BQ36*BQ37)</f>
        <v>0</v>
      </c>
      <c r="BR39" s="850">
        <f>IF(ISERROR(BR36*BR37),"-",BR36*BR37)</f>
        <v>0</v>
      </c>
      <c r="BS39" s="461">
        <f>BP39+BQ39+BR39</f>
        <v>0</v>
      </c>
    </row>
    <row r="40" spans="1:71" x14ac:dyDescent="0.2">
      <c r="A40" s="267"/>
      <c r="B40" s="267"/>
      <c r="C40" s="267"/>
      <c r="H40" s="277"/>
      <c r="I40" s="277"/>
      <c r="J40" s="277"/>
      <c r="K40" s="269"/>
      <c r="M40" s="267"/>
      <c r="N40" s="267"/>
      <c r="O40" s="267"/>
      <c r="T40" s="277"/>
      <c r="U40" s="277"/>
      <c r="V40" s="277"/>
      <c r="W40" s="269"/>
      <c r="Y40" s="267"/>
      <c r="Z40" s="267"/>
      <c r="AA40" s="267"/>
      <c r="AF40" s="277"/>
      <c r="AG40" s="277"/>
      <c r="AH40" s="277"/>
      <c r="AI40" s="269"/>
      <c r="AK40" s="267"/>
      <c r="AL40" s="267"/>
      <c r="AM40" s="267"/>
      <c r="AR40" s="277"/>
      <c r="AS40" s="277"/>
      <c r="AT40" s="277"/>
      <c r="AU40" s="269"/>
      <c r="AW40" s="267"/>
      <c r="AX40" s="267"/>
      <c r="AY40" s="267"/>
      <c r="BD40" s="277"/>
      <c r="BE40" s="277"/>
      <c r="BF40" s="277"/>
      <c r="BG40" s="269"/>
      <c r="BI40" s="267"/>
      <c r="BJ40" s="267"/>
      <c r="BK40" s="267"/>
      <c r="BP40" s="277"/>
      <c r="BQ40" s="277"/>
      <c r="BR40" s="277"/>
      <c r="BS40" s="269"/>
    </row>
    <row r="41" spans="1:71" x14ac:dyDescent="0.2">
      <c r="A41" s="1508" t="s">
        <v>429</v>
      </c>
      <c r="B41" s="1508"/>
      <c r="C41" s="1508"/>
      <c r="D41" s="1508"/>
      <c r="E41" s="1508"/>
      <c r="F41" s="1508"/>
      <c r="G41" s="1508"/>
      <c r="H41" s="284"/>
      <c r="I41" s="284"/>
      <c r="J41" s="284"/>
      <c r="K41" s="461">
        <f>H41+I41+J41</f>
        <v>0</v>
      </c>
      <c r="M41" s="1508" t="s">
        <v>429</v>
      </c>
      <c r="N41" s="1508"/>
      <c r="O41" s="1508"/>
      <c r="P41" s="1508"/>
      <c r="Q41" s="1508"/>
      <c r="R41" s="1508"/>
      <c r="S41" s="1508"/>
      <c r="T41" s="284"/>
      <c r="U41" s="284"/>
      <c r="V41" s="284"/>
      <c r="W41" s="461">
        <f>T41+U41+V41</f>
        <v>0</v>
      </c>
      <c r="Y41" s="1508" t="s">
        <v>429</v>
      </c>
      <c r="Z41" s="1508"/>
      <c r="AA41" s="1508"/>
      <c r="AB41" s="1508"/>
      <c r="AC41" s="1508"/>
      <c r="AD41" s="1508"/>
      <c r="AE41" s="1508"/>
      <c r="AF41" s="284"/>
      <c r="AG41" s="284"/>
      <c r="AH41" s="284"/>
      <c r="AI41" s="461">
        <f>AF41+AG41+AH41</f>
        <v>0</v>
      </c>
      <c r="AK41" s="1508" t="s">
        <v>429</v>
      </c>
      <c r="AL41" s="1508"/>
      <c r="AM41" s="1508"/>
      <c r="AN41" s="1508"/>
      <c r="AO41" s="1508"/>
      <c r="AP41" s="1508"/>
      <c r="AQ41" s="1508"/>
      <c r="AR41" s="284"/>
      <c r="AS41" s="284"/>
      <c r="AT41" s="284"/>
      <c r="AU41" s="461">
        <f>AR41+AS41+AT41</f>
        <v>0</v>
      </c>
      <c r="AW41" s="1508" t="s">
        <v>429</v>
      </c>
      <c r="AX41" s="1508"/>
      <c r="AY41" s="1508"/>
      <c r="AZ41" s="1508"/>
      <c r="BA41" s="1508"/>
      <c r="BB41" s="1508"/>
      <c r="BC41" s="1508"/>
      <c r="BD41" s="284"/>
      <c r="BE41" s="284"/>
      <c r="BF41" s="284"/>
      <c r="BG41" s="461">
        <f>BD41+BE41+BF41</f>
        <v>0</v>
      </c>
      <c r="BI41" s="1508" t="s">
        <v>429</v>
      </c>
      <c r="BJ41" s="1508"/>
      <c r="BK41" s="1508"/>
      <c r="BL41" s="1508"/>
      <c r="BM41" s="1508"/>
      <c r="BN41" s="1508"/>
      <c r="BO41" s="1508"/>
      <c r="BP41" s="284"/>
      <c r="BQ41" s="284"/>
      <c r="BR41" s="284"/>
      <c r="BS41" s="461">
        <f>BP41+BQ41+BR41</f>
        <v>0</v>
      </c>
    </row>
    <row r="42" spans="1:71" x14ac:dyDescent="0.2">
      <c r="A42" s="267"/>
      <c r="B42" s="267"/>
      <c r="C42" s="267"/>
      <c r="K42" s="269"/>
      <c r="M42" s="267"/>
      <c r="N42" s="267"/>
      <c r="O42" s="267"/>
      <c r="W42" s="269"/>
      <c r="Y42" s="267"/>
      <c r="Z42" s="267"/>
      <c r="AA42" s="267"/>
      <c r="AI42" s="269"/>
      <c r="AK42" s="267"/>
      <c r="AL42" s="267"/>
      <c r="AM42" s="267"/>
      <c r="AU42" s="269"/>
      <c r="AW42" s="267"/>
      <c r="AX42" s="267"/>
      <c r="AY42" s="267"/>
      <c r="BG42" s="269"/>
      <c r="BI42" s="267"/>
      <c r="BJ42" s="267"/>
      <c r="BK42" s="267"/>
      <c r="BS42" s="269"/>
    </row>
    <row r="43" spans="1:71" x14ac:dyDescent="0.2">
      <c r="A43" s="1508" t="s">
        <v>430</v>
      </c>
      <c r="B43" s="1508"/>
      <c r="C43" s="1508"/>
      <c r="D43" s="1508"/>
      <c r="E43" s="1508"/>
      <c r="F43" s="1508"/>
      <c r="G43" s="1508"/>
      <c r="H43" s="283">
        <f>H41*10</f>
        <v>0</v>
      </c>
      <c r="I43" s="283">
        <f>I41*10</f>
        <v>0</v>
      </c>
      <c r="J43" s="283">
        <f>J41*10</f>
        <v>0</v>
      </c>
      <c r="K43" s="461">
        <f>H43+I43+J43</f>
        <v>0</v>
      </c>
      <c r="M43" s="1508" t="s">
        <v>430</v>
      </c>
      <c r="N43" s="1508"/>
      <c r="O43" s="1508"/>
      <c r="P43" s="1508"/>
      <c r="Q43" s="1508"/>
      <c r="R43" s="1508"/>
      <c r="S43" s="1508"/>
      <c r="T43" s="283">
        <f>T41*10</f>
        <v>0</v>
      </c>
      <c r="U43" s="283">
        <f>U41*10</f>
        <v>0</v>
      </c>
      <c r="V43" s="283">
        <f>V41*10</f>
        <v>0</v>
      </c>
      <c r="W43" s="461">
        <f>T43+U43+V43</f>
        <v>0</v>
      </c>
      <c r="Y43" s="1508" t="s">
        <v>430</v>
      </c>
      <c r="Z43" s="1508"/>
      <c r="AA43" s="1508"/>
      <c r="AB43" s="1508"/>
      <c r="AC43" s="1508"/>
      <c r="AD43" s="1508"/>
      <c r="AE43" s="1508"/>
      <c r="AF43" s="283">
        <f>AF41*10</f>
        <v>0</v>
      </c>
      <c r="AG43" s="283">
        <f>AG41*10</f>
        <v>0</v>
      </c>
      <c r="AH43" s="283">
        <f>AH41*10</f>
        <v>0</v>
      </c>
      <c r="AI43" s="461">
        <f>AF43+AG43+AH43</f>
        <v>0</v>
      </c>
      <c r="AK43" s="1508" t="s">
        <v>430</v>
      </c>
      <c r="AL43" s="1508"/>
      <c r="AM43" s="1508"/>
      <c r="AN43" s="1508"/>
      <c r="AO43" s="1508"/>
      <c r="AP43" s="1508"/>
      <c r="AQ43" s="1508"/>
      <c r="AR43" s="283">
        <f>AR41*10</f>
        <v>0</v>
      </c>
      <c r="AS43" s="283">
        <f>AS41*10</f>
        <v>0</v>
      </c>
      <c r="AT43" s="283">
        <f>AT41*10</f>
        <v>0</v>
      </c>
      <c r="AU43" s="461">
        <f>AR43+AS43+AT43</f>
        <v>0</v>
      </c>
      <c r="AW43" s="1508" t="s">
        <v>430</v>
      </c>
      <c r="AX43" s="1508"/>
      <c r="AY43" s="1508"/>
      <c r="AZ43" s="1508"/>
      <c r="BA43" s="1508"/>
      <c r="BB43" s="1508"/>
      <c r="BC43" s="1508"/>
      <c r="BD43" s="283">
        <f>BD41*10</f>
        <v>0</v>
      </c>
      <c r="BE43" s="283">
        <f>BE41*10</f>
        <v>0</v>
      </c>
      <c r="BF43" s="283">
        <f>BF41*10</f>
        <v>0</v>
      </c>
      <c r="BG43" s="461">
        <f>BD43+BE43+BF43</f>
        <v>0</v>
      </c>
      <c r="BI43" s="1508" t="s">
        <v>430</v>
      </c>
      <c r="BJ43" s="1508"/>
      <c r="BK43" s="1508"/>
      <c r="BL43" s="1508"/>
      <c r="BM43" s="1508"/>
      <c r="BN43" s="1508"/>
      <c r="BO43" s="1508"/>
      <c r="BP43" s="283">
        <f>BP41*10</f>
        <v>0</v>
      </c>
      <c r="BQ43" s="283">
        <f>BQ41*10</f>
        <v>0</v>
      </c>
      <c r="BR43" s="283">
        <f>BR41*10</f>
        <v>0</v>
      </c>
      <c r="BS43" s="461">
        <f>BP43+BQ43+BR43</f>
        <v>0</v>
      </c>
    </row>
    <row r="44" spans="1:71" x14ac:dyDescent="0.2">
      <c r="A44" s="262"/>
      <c r="B44" s="267"/>
      <c r="C44" s="267"/>
      <c r="H44" s="281"/>
      <c r="I44" s="282"/>
      <c r="J44" s="282"/>
      <c r="K44" s="269"/>
      <c r="M44" s="262"/>
      <c r="N44" s="267"/>
      <c r="O44" s="267"/>
      <c r="T44" s="281"/>
      <c r="U44" s="282"/>
      <c r="V44" s="282"/>
      <c r="W44" s="269"/>
      <c r="Y44" s="262"/>
      <c r="Z44" s="267"/>
      <c r="AA44" s="267"/>
      <c r="AF44" s="281"/>
      <c r="AG44" s="282"/>
      <c r="AH44" s="282"/>
      <c r="AI44" s="269"/>
      <c r="AK44" s="262"/>
      <c r="AL44" s="267"/>
      <c r="AM44" s="267"/>
      <c r="AR44" s="281"/>
      <c r="AS44" s="282"/>
      <c r="AT44" s="282"/>
      <c r="AU44" s="269"/>
      <c r="AW44" s="262"/>
      <c r="AX44" s="267"/>
      <c r="AY44" s="267"/>
      <c r="BD44" s="281"/>
      <c r="BE44" s="282"/>
      <c r="BF44" s="282"/>
      <c r="BG44" s="269"/>
      <c r="BI44" s="262"/>
      <c r="BJ44" s="267"/>
      <c r="BK44" s="267"/>
      <c r="BP44" s="281"/>
      <c r="BQ44" s="282"/>
      <c r="BR44" s="282"/>
      <c r="BS44" s="269"/>
    </row>
    <row r="45" spans="1:71" x14ac:dyDescent="0.2">
      <c r="A45" s="1511" t="s">
        <v>789</v>
      </c>
      <c r="B45" s="1511"/>
      <c r="C45" s="1511"/>
      <c r="D45" s="1511"/>
      <c r="E45" s="1511"/>
      <c r="F45" s="1511"/>
      <c r="G45" s="1511"/>
      <c r="H45" s="285"/>
      <c r="I45" s="285"/>
      <c r="J45" s="285"/>
      <c r="K45" s="462"/>
      <c r="M45" s="1511" t="s">
        <v>789</v>
      </c>
      <c r="N45" s="1511"/>
      <c r="O45" s="1511"/>
      <c r="P45" s="1511"/>
      <c r="Q45" s="1511"/>
      <c r="R45" s="1511"/>
      <c r="S45" s="1511"/>
      <c r="T45" s="839">
        <f>$H$45</f>
        <v>0</v>
      </c>
      <c r="U45" s="839">
        <f>$I$45</f>
        <v>0</v>
      </c>
      <c r="V45" s="839">
        <f>$J$45</f>
        <v>0</v>
      </c>
      <c r="W45" s="462"/>
      <c r="Y45" s="1511" t="s">
        <v>789</v>
      </c>
      <c r="Z45" s="1511"/>
      <c r="AA45" s="1511"/>
      <c r="AB45" s="1511"/>
      <c r="AC45" s="1511"/>
      <c r="AD45" s="1511"/>
      <c r="AE45" s="1511"/>
      <c r="AF45" s="839">
        <f>$H$45</f>
        <v>0</v>
      </c>
      <c r="AG45" s="839">
        <f>$I$45</f>
        <v>0</v>
      </c>
      <c r="AH45" s="839">
        <f>$J$45</f>
        <v>0</v>
      </c>
      <c r="AI45" s="462"/>
      <c r="AK45" s="1511" t="s">
        <v>789</v>
      </c>
      <c r="AL45" s="1511"/>
      <c r="AM45" s="1511"/>
      <c r="AN45" s="1511"/>
      <c r="AO45" s="1511"/>
      <c r="AP45" s="1511"/>
      <c r="AQ45" s="1511"/>
      <c r="AR45" s="839">
        <f>$H$45</f>
        <v>0</v>
      </c>
      <c r="AS45" s="839">
        <f>$I$45</f>
        <v>0</v>
      </c>
      <c r="AT45" s="839">
        <f>$J$45</f>
        <v>0</v>
      </c>
      <c r="AU45" s="462"/>
      <c r="AW45" s="1511" t="s">
        <v>789</v>
      </c>
      <c r="AX45" s="1511"/>
      <c r="AY45" s="1511"/>
      <c r="AZ45" s="1511"/>
      <c r="BA45" s="1511"/>
      <c r="BB45" s="1511"/>
      <c r="BC45" s="1511"/>
      <c r="BD45" s="839">
        <f>$H$45</f>
        <v>0</v>
      </c>
      <c r="BE45" s="839">
        <f>$I$45</f>
        <v>0</v>
      </c>
      <c r="BF45" s="839">
        <f>$J$45</f>
        <v>0</v>
      </c>
      <c r="BG45" s="462"/>
      <c r="BI45" s="1511" t="s">
        <v>789</v>
      </c>
      <c r="BJ45" s="1511"/>
      <c r="BK45" s="1511"/>
      <c r="BL45" s="1511"/>
      <c r="BM45" s="1511"/>
      <c r="BN45" s="1511"/>
      <c r="BO45" s="1511"/>
      <c r="BP45" s="839">
        <f>$H$45</f>
        <v>0</v>
      </c>
      <c r="BQ45" s="839">
        <f>$I$45</f>
        <v>0</v>
      </c>
      <c r="BR45" s="839">
        <f>$J$45</f>
        <v>0</v>
      </c>
      <c r="BS45" s="462"/>
    </row>
    <row r="46" spans="1:71" x14ac:dyDescent="0.2">
      <c r="A46" s="267"/>
      <c r="B46" s="267"/>
      <c r="C46" s="267"/>
      <c r="K46" s="269"/>
      <c r="M46" s="267"/>
      <c r="N46" s="267"/>
      <c r="O46" s="267"/>
      <c r="W46" s="269"/>
      <c r="Y46" s="267"/>
      <c r="Z46" s="267"/>
      <c r="AA46" s="267"/>
      <c r="AI46" s="269"/>
      <c r="AK46" s="267"/>
      <c r="AL46" s="267"/>
      <c r="AM46" s="267"/>
      <c r="AU46" s="269"/>
      <c r="AW46" s="267"/>
      <c r="AX46" s="267"/>
      <c r="AY46" s="267"/>
      <c r="BG46" s="269"/>
      <c r="BI46" s="267"/>
      <c r="BJ46" s="267"/>
      <c r="BK46" s="267"/>
      <c r="BS46" s="269"/>
    </row>
    <row r="47" spans="1:71" x14ac:dyDescent="0.2">
      <c r="A47" s="1511" t="s">
        <v>431</v>
      </c>
      <c r="B47" s="1511"/>
      <c r="C47" s="1511"/>
      <c r="D47" s="1511"/>
      <c r="E47" s="1511"/>
      <c r="F47" s="1511"/>
      <c r="G47" s="1512"/>
      <c r="H47" s="283">
        <f>H43*H45</f>
        <v>0</v>
      </c>
      <c r="I47" s="283">
        <f>I43*I45</f>
        <v>0</v>
      </c>
      <c r="J47" s="283">
        <f>J43*J45</f>
        <v>0</v>
      </c>
      <c r="K47" s="461">
        <f>H47+I47+J47</f>
        <v>0</v>
      </c>
      <c r="M47" s="1511" t="s">
        <v>431</v>
      </c>
      <c r="N47" s="1511"/>
      <c r="O47" s="1511"/>
      <c r="P47" s="1511"/>
      <c r="Q47" s="1511"/>
      <c r="R47" s="1511"/>
      <c r="S47" s="1512"/>
      <c r="T47" s="283">
        <f>T43*T45</f>
        <v>0</v>
      </c>
      <c r="U47" s="283">
        <f>U43*U45</f>
        <v>0</v>
      </c>
      <c r="V47" s="283">
        <f>V43*V45</f>
        <v>0</v>
      </c>
      <c r="W47" s="461">
        <f>T47+U47+V47</f>
        <v>0</v>
      </c>
      <c r="Y47" s="1511" t="s">
        <v>431</v>
      </c>
      <c r="Z47" s="1511"/>
      <c r="AA47" s="1511"/>
      <c r="AB47" s="1511"/>
      <c r="AC47" s="1511"/>
      <c r="AD47" s="1511"/>
      <c r="AE47" s="1512"/>
      <c r="AF47" s="283">
        <f>AF43*AF45</f>
        <v>0</v>
      </c>
      <c r="AG47" s="283">
        <f>AG43*AG45</f>
        <v>0</v>
      </c>
      <c r="AH47" s="283">
        <f>AH43*AH45</f>
        <v>0</v>
      </c>
      <c r="AI47" s="461">
        <f>AF47+AG47+AH47</f>
        <v>0</v>
      </c>
      <c r="AK47" s="1511" t="s">
        <v>431</v>
      </c>
      <c r="AL47" s="1511"/>
      <c r="AM47" s="1511"/>
      <c r="AN47" s="1511"/>
      <c r="AO47" s="1511"/>
      <c r="AP47" s="1511"/>
      <c r="AQ47" s="1512"/>
      <c r="AR47" s="283">
        <f>AR43*AR45</f>
        <v>0</v>
      </c>
      <c r="AS47" s="283">
        <f>AS43*AS45</f>
        <v>0</v>
      </c>
      <c r="AT47" s="283">
        <f>AT43*AT45</f>
        <v>0</v>
      </c>
      <c r="AU47" s="461">
        <f>AR47+AS47+AT47</f>
        <v>0</v>
      </c>
      <c r="AW47" s="1511" t="s">
        <v>431</v>
      </c>
      <c r="AX47" s="1511"/>
      <c r="AY47" s="1511"/>
      <c r="AZ47" s="1511"/>
      <c r="BA47" s="1511"/>
      <c r="BB47" s="1511"/>
      <c r="BC47" s="1512"/>
      <c r="BD47" s="283">
        <f>BD43*BD45</f>
        <v>0</v>
      </c>
      <c r="BE47" s="283">
        <f>BE43*BE45</f>
        <v>0</v>
      </c>
      <c r="BF47" s="283">
        <f>BF43*BF45</f>
        <v>0</v>
      </c>
      <c r="BG47" s="461">
        <f>BD47+BE47+BF47</f>
        <v>0</v>
      </c>
      <c r="BI47" s="1511" t="s">
        <v>431</v>
      </c>
      <c r="BJ47" s="1511"/>
      <c r="BK47" s="1511"/>
      <c r="BL47" s="1511"/>
      <c r="BM47" s="1511"/>
      <c r="BN47" s="1511"/>
      <c r="BO47" s="1512"/>
      <c r="BP47" s="283">
        <f>BP43*BP45</f>
        <v>0</v>
      </c>
      <c r="BQ47" s="283">
        <f>BQ43*BQ45</f>
        <v>0</v>
      </c>
      <c r="BR47" s="283">
        <f>BR43*BR45</f>
        <v>0</v>
      </c>
      <c r="BS47" s="461">
        <f>BP47+BQ47+BR47</f>
        <v>0</v>
      </c>
    </row>
    <row r="48" spans="1:71" x14ac:dyDescent="0.2">
      <c r="A48" s="267"/>
      <c r="B48" s="267"/>
      <c r="C48" s="267"/>
      <c r="K48" s="269"/>
      <c r="M48" s="267"/>
      <c r="N48" s="267"/>
      <c r="O48" s="267"/>
      <c r="W48" s="269"/>
      <c r="Y48" s="267"/>
      <c r="Z48" s="267"/>
      <c r="AA48" s="267"/>
      <c r="AI48" s="269"/>
      <c r="AK48" s="267"/>
      <c r="AL48" s="267"/>
      <c r="AM48" s="267"/>
      <c r="AU48" s="269"/>
      <c r="AW48" s="267"/>
      <c r="AX48" s="267"/>
      <c r="AY48" s="267"/>
      <c r="BG48" s="269"/>
      <c r="BI48" s="267"/>
      <c r="BJ48" s="267"/>
      <c r="BK48" s="267"/>
      <c r="BS48" s="269"/>
    </row>
    <row r="49" spans="1:71" x14ac:dyDescent="0.2">
      <c r="A49" s="1510" t="s">
        <v>432</v>
      </c>
      <c r="B49" s="1510"/>
      <c r="C49" s="1510"/>
      <c r="D49" s="1510"/>
      <c r="E49" s="1510"/>
      <c r="F49" s="1510"/>
      <c r="G49" s="1510"/>
      <c r="H49" s="343"/>
      <c r="I49" s="343"/>
      <c r="J49" s="343"/>
      <c r="K49" s="269"/>
      <c r="M49" s="1510" t="s">
        <v>432</v>
      </c>
      <c r="N49" s="1510"/>
      <c r="O49" s="1510"/>
      <c r="P49" s="1510"/>
      <c r="Q49" s="1510"/>
      <c r="R49" s="1510"/>
      <c r="S49" s="1510"/>
      <c r="T49" s="840">
        <f>$H$49</f>
        <v>0</v>
      </c>
      <c r="U49" s="840">
        <f>$I$49</f>
        <v>0</v>
      </c>
      <c r="V49" s="840">
        <f>$J$49</f>
        <v>0</v>
      </c>
      <c r="W49" s="269"/>
      <c r="Y49" s="1510" t="s">
        <v>432</v>
      </c>
      <c r="Z49" s="1510"/>
      <c r="AA49" s="1510"/>
      <c r="AB49" s="1510"/>
      <c r="AC49" s="1510"/>
      <c r="AD49" s="1510"/>
      <c r="AE49" s="1510"/>
      <c r="AF49" s="840">
        <f>$H$49</f>
        <v>0</v>
      </c>
      <c r="AG49" s="840">
        <f>$I$49</f>
        <v>0</v>
      </c>
      <c r="AH49" s="840">
        <f>$J$49</f>
        <v>0</v>
      </c>
      <c r="AI49" s="269"/>
      <c r="AK49" s="1510" t="s">
        <v>432</v>
      </c>
      <c r="AL49" s="1510"/>
      <c r="AM49" s="1510"/>
      <c r="AN49" s="1510"/>
      <c r="AO49" s="1510"/>
      <c r="AP49" s="1510"/>
      <c r="AQ49" s="1510"/>
      <c r="AR49" s="840">
        <f>$H$49</f>
        <v>0</v>
      </c>
      <c r="AS49" s="840">
        <f>$I$49</f>
        <v>0</v>
      </c>
      <c r="AT49" s="840">
        <f>$J$49</f>
        <v>0</v>
      </c>
      <c r="AU49" s="269"/>
      <c r="AW49" s="1510" t="s">
        <v>432</v>
      </c>
      <c r="AX49" s="1510"/>
      <c r="AY49" s="1510"/>
      <c r="AZ49" s="1510"/>
      <c r="BA49" s="1510"/>
      <c r="BB49" s="1510"/>
      <c r="BC49" s="1510"/>
      <c r="BD49" s="840">
        <f>$H$49</f>
        <v>0</v>
      </c>
      <c r="BE49" s="840">
        <f>$I$49</f>
        <v>0</v>
      </c>
      <c r="BF49" s="840">
        <f>$J$49</f>
        <v>0</v>
      </c>
      <c r="BG49" s="269"/>
      <c r="BI49" s="1510" t="s">
        <v>432</v>
      </c>
      <c r="BJ49" s="1510"/>
      <c r="BK49" s="1510"/>
      <c r="BL49" s="1510"/>
      <c r="BM49" s="1510"/>
      <c r="BN49" s="1510"/>
      <c r="BO49" s="1510"/>
      <c r="BP49" s="840">
        <f>$H$49</f>
        <v>0</v>
      </c>
      <c r="BQ49" s="840">
        <f>$I$49</f>
        <v>0</v>
      </c>
      <c r="BR49" s="840">
        <f>$J$49</f>
        <v>0</v>
      </c>
      <c r="BS49" s="269"/>
    </row>
    <row r="50" spans="1:71" x14ac:dyDescent="0.2">
      <c r="A50" s="1509" t="s">
        <v>790</v>
      </c>
      <c r="B50" s="1509"/>
      <c r="C50" s="1509"/>
      <c r="D50" s="1509"/>
      <c r="E50" s="1509"/>
      <c r="F50" s="1509"/>
      <c r="G50" s="1509"/>
      <c r="K50" s="269"/>
      <c r="M50" s="1509" t="s">
        <v>790</v>
      </c>
      <c r="N50" s="1509"/>
      <c r="O50" s="1509"/>
      <c r="P50" s="1509"/>
      <c r="Q50" s="1509"/>
      <c r="R50" s="1509"/>
      <c r="S50" s="1509"/>
      <c r="W50" s="269"/>
      <c r="Y50" s="1509" t="s">
        <v>790</v>
      </c>
      <c r="Z50" s="1509"/>
      <c r="AA50" s="1509"/>
      <c r="AB50" s="1509"/>
      <c r="AC50" s="1509"/>
      <c r="AD50" s="1509"/>
      <c r="AE50" s="1509"/>
      <c r="AI50" s="269"/>
      <c r="AK50" s="1509" t="s">
        <v>790</v>
      </c>
      <c r="AL50" s="1509"/>
      <c r="AM50" s="1509"/>
      <c r="AN50" s="1509"/>
      <c r="AO50" s="1509"/>
      <c r="AP50" s="1509"/>
      <c r="AQ50" s="1509"/>
      <c r="AU50" s="269"/>
      <c r="AW50" s="1509" t="s">
        <v>790</v>
      </c>
      <c r="AX50" s="1509"/>
      <c r="AY50" s="1509"/>
      <c r="AZ50" s="1509"/>
      <c r="BA50" s="1509"/>
      <c r="BB50" s="1509"/>
      <c r="BC50" s="1509"/>
      <c r="BG50" s="269"/>
      <c r="BI50" s="1509" t="s">
        <v>790</v>
      </c>
      <c r="BJ50" s="1509"/>
      <c r="BK50" s="1509"/>
      <c r="BL50" s="1509"/>
      <c r="BM50" s="1509"/>
      <c r="BN50" s="1509"/>
      <c r="BO50" s="1509"/>
      <c r="BS50" s="269"/>
    </row>
    <row r="51" spans="1:71" x14ac:dyDescent="0.2">
      <c r="A51" s="1508" t="s">
        <v>433</v>
      </c>
      <c r="B51" s="1508"/>
      <c r="C51" s="1508"/>
      <c r="D51" s="1508"/>
      <c r="E51" s="1508"/>
      <c r="F51" s="1508"/>
      <c r="G51" s="1508"/>
      <c r="H51" s="283">
        <f>H47*H49</f>
        <v>0</v>
      </c>
      <c r="I51" s="283">
        <f>I47*I49</f>
        <v>0</v>
      </c>
      <c r="J51" s="283">
        <f>J47*J49</f>
        <v>0</v>
      </c>
      <c r="K51" s="461">
        <f>H51+I51+J51</f>
        <v>0</v>
      </c>
      <c r="M51" s="1508" t="s">
        <v>433</v>
      </c>
      <c r="N51" s="1508"/>
      <c r="O51" s="1508"/>
      <c r="P51" s="1508"/>
      <c r="Q51" s="1508"/>
      <c r="R51" s="1508"/>
      <c r="S51" s="1508"/>
      <c r="T51" s="283">
        <f>T47*T49</f>
        <v>0</v>
      </c>
      <c r="U51" s="283">
        <f>U47*U49</f>
        <v>0</v>
      </c>
      <c r="V51" s="283">
        <f>V47*V49</f>
        <v>0</v>
      </c>
      <c r="W51" s="461">
        <f>T51+U51+V51</f>
        <v>0</v>
      </c>
      <c r="Y51" s="1508" t="s">
        <v>433</v>
      </c>
      <c r="Z51" s="1508"/>
      <c r="AA51" s="1508"/>
      <c r="AB51" s="1508"/>
      <c r="AC51" s="1508"/>
      <c r="AD51" s="1508"/>
      <c r="AE51" s="1508"/>
      <c r="AF51" s="283">
        <f>AF47*AF49</f>
        <v>0</v>
      </c>
      <c r="AG51" s="283">
        <f>AG47*AG49</f>
        <v>0</v>
      </c>
      <c r="AH51" s="283">
        <f>AH47*AH49</f>
        <v>0</v>
      </c>
      <c r="AI51" s="461">
        <f>AF51+AG51+AH51</f>
        <v>0</v>
      </c>
      <c r="AK51" s="1508" t="s">
        <v>433</v>
      </c>
      <c r="AL51" s="1508"/>
      <c r="AM51" s="1508"/>
      <c r="AN51" s="1508"/>
      <c r="AO51" s="1508"/>
      <c r="AP51" s="1508"/>
      <c r="AQ51" s="1508"/>
      <c r="AR51" s="283">
        <f>AR47*AR49</f>
        <v>0</v>
      </c>
      <c r="AS51" s="283">
        <f>AS47*AS49</f>
        <v>0</v>
      </c>
      <c r="AT51" s="283">
        <f>AT47*AT49</f>
        <v>0</v>
      </c>
      <c r="AU51" s="461">
        <f>AR51+AS51+AT51</f>
        <v>0</v>
      </c>
      <c r="AW51" s="1508" t="s">
        <v>433</v>
      </c>
      <c r="AX51" s="1508"/>
      <c r="AY51" s="1508"/>
      <c r="AZ51" s="1508"/>
      <c r="BA51" s="1508"/>
      <c r="BB51" s="1508"/>
      <c r="BC51" s="1508"/>
      <c r="BD51" s="283">
        <f>BD47*BD49</f>
        <v>0</v>
      </c>
      <c r="BE51" s="283">
        <f>BE47*BE49</f>
        <v>0</v>
      </c>
      <c r="BF51" s="283">
        <f>BF47*BF49</f>
        <v>0</v>
      </c>
      <c r="BG51" s="461">
        <f>BD51+BE51+BF51</f>
        <v>0</v>
      </c>
      <c r="BI51" s="1508" t="s">
        <v>433</v>
      </c>
      <c r="BJ51" s="1508"/>
      <c r="BK51" s="1508"/>
      <c r="BL51" s="1508"/>
      <c r="BM51" s="1508"/>
      <c r="BN51" s="1508"/>
      <c r="BO51" s="1508"/>
      <c r="BP51" s="283">
        <f>BP47*BP49</f>
        <v>0</v>
      </c>
      <c r="BQ51" s="283">
        <f>BQ47*BQ49</f>
        <v>0</v>
      </c>
      <c r="BR51" s="283">
        <f>BR47*BR49</f>
        <v>0</v>
      </c>
      <c r="BS51" s="461">
        <f>BP51+BQ51+BR51</f>
        <v>0</v>
      </c>
    </row>
    <row r="52" spans="1:71" x14ac:dyDescent="0.2">
      <c r="A52" s="267"/>
      <c r="B52" s="267"/>
      <c r="C52" s="267"/>
      <c r="K52" s="269"/>
      <c r="M52" s="267"/>
      <c r="N52" s="267"/>
      <c r="O52" s="267"/>
      <c r="W52" s="269"/>
      <c r="Y52" s="267"/>
      <c r="Z52" s="267"/>
      <c r="AA52" s="267"/>
      <c r="AI52" s="269"/>
      <c r="AK52" s="267"/>
      <c r="AL52" s="267"/>
      <c r="AM52" s="267"/>
      <c r="AU52" s="269"/>
      <c r="AW52" s="267"/>
      <c r="AX52" s="267"/>
      <c r="AY52" s="267"/>
      <c r="BG52" s="269"/>
      <c r="BI52" s="267"/>
      <c r="BJ52" s="267"/>
      <c r="BK52" s="267"/>
      <c r="BS52" s="269"/>
    </row>
    <row r="85" spans="1:82" s="570" customFormat="1" x14ac:dyDescent="0.2">
      <c r="H85" s="571"/>
      <c r="I85" s="571"/>
      <c r="J85" s="571"/>
      <c r="K85" s="571"/>
      <c r="L85" s="571"/>
      <c r="T85" s="571"/>
      <c r="U85" s="571"/>
      <c r="V85" s="571"/>
      <c r="W85" s="571"/>
      <c r="AF85" s="571"/>
      <c r="AG85" s="571"/>
      <c r="AH85" s="571"/>
      <c r="AI85" s="571"/>
      <c r="AR85" s="571"/>
      <c r="AS85" s="571"/>
      <c r="AT85" s="571"/>
      <c r="AU85" s="571"/>
      <c r="BD85" s="571"/>
      <c r="BE85" s="571"/>
      <c r="BF85" s="571"/>
      <c r="BG85" s="571"/>
      <c r="BP85" s="571"/>
      <c r="BQ85" s="571"/>
      <c r="BR85" s="571"/>
      <c r="BS85" s="571"/>
    </row>
    <row r="86" spans="1:82" s="271" customFormat="1" hidden="1" x14ac:dyDescent="0.2">
      <c r="A86" s="266" t="s">
        <v>435</v>
      </c>
      <c r="B86" s="266"/>
      <c r="C86" s="266" t="s">
        <v>442</v>
      </c>
      <c r="D86" s="266"/>
      <c r="E86" s="266" t="s">
        <v>542</v>
      </c>
      <c r="F86" s="266"/>
      <c r="G86" s="266"/>
      <c r="H86" s="271" t="str">
        <f>Summary!B5</f>
        <v>A</v>
      </c>
      <c r="I86" s="271" t="s">
        <v>417</v>
      </c>
      <c r="M86" s="266"/>
      <c r="N86" s="266"/>
      <c r="O86" s="266"/>
      <c r="P86" s="266"/>
      <c r="Q86" s="266"/>
      <c r="R86" s="266"/>
      <c r="S86" s="266"/>
      <c r="X86" s="266"/>
      <c r="Y86" s="266"/>
      <c r="Z86" s="266"/>
      <c r="AA86" s="266"/>
      <c r="AB86" s="266"/>
      <c r="AC86" s="266"/>
      <c r="AD86" s="266"/>
      <c r="AE86" s="266"/>
      <c r="AJ86" s="266"/>
      <c r="AK86" s="266"/>
      <c r="AL86" s="266"/>
      <c r="AM86" s="266"/>
      <c r="AN86" s="266"/>
      <c r="AO86" s="266"/>
      <c r="AP86" s="266"/>
      <c r="AQ86" s="266"/>
      <c r="AV86" s="266"/>
      <c r="AW86" s="266"/>
      <c r="AX86" s="266"/>
      <c r="AY86" s="266"/>
      <c r="AZ86" s="266"/>
      <c r="BA86" s="266"/>
      <c r="BB86" s="266"/>
      <c r="BC86" s="266"/>
      <c r="BH86" s="266"/>
      <c r="BI86" s="266"/>
      <c r="BJ86" s="266"/>
      <c r="BK86" s="266"/>
      <c r="BL86" s="266"/>
      <c r="BM86" s="266"/>
      <c r="BN86" s="266"/>
      <c r="BO86" s="266"/>
      <c r="BT86" s="266"/>
      <c r="BU86" s="266"/>
      <c r="BV86" s="266"/>
      <c r="BW86" s="266"/>
      <c r="BX86" s="266"/>
      <c r="BY86" s="266"/>
      <c r="BZ86" s="266"/>
      <c r="CA86" s="266"/>
      <c r="CB86" s="266"/>
      <c r="CC86" s="266"/>
      <c r="CD86" s="266"/>
    </row>
    <row r="87" spans="1:82" s="271" customFormat="1" hidden="1" x14ac:dyDescent="0.2">
      <c r="A87" s="266" t="s">
        <v>436</v>
      </c>
      <c r="B87" s="266"/>
      <c r="C87" s="266" t="s">
        <v>443</v>
      </c>
      <c r="D87" s="266"/>
      <c r="E87" s="266" t="s">
        <v>543</v>
      </c>
      <c r="F87" s="266"/>
      <c r="G87" s="266"/>
      <c r="H87" s="271" t="str">
        <f>Summary!B6</f>
        <v>B</v>
      </c>
      <c r="I87" s="271" t="s">
        <v>418</v>
      </c>
      <c r="M87" s="266"/>
      <c r="N87" s="266"/>
      <c r="O87" s="266"/>
      <c r="P87" s="266"/>
      <c r="Q87" s="266"/>
      <c r="R87" s="266"/>
      <c r="S87" s="266"/>
      <c r="X87" s="266"/>
      <c r="Y87" s="266"/>
      <c r="Z87" s="266"/>
      <c r="AA87" s="266"/>
      <c r="AB87" s="266"/>
      <c r="AC87" s="266"/>
      <c r="AD87" s="266"/>
      <c r="AE87" s="266"/>
      <c r="AJ87" s="266"/>
      <c r="AK87" s="266"/>
      <c r="AL87" s="266"/>
      <c r="AM87" s="266"/>
      <c r="AN87" s="266"/>
      <c r="AO87" s="266"/>
      <c r="AP87" s="266"/>
      <c r="AQ87" s="266"/>
      <c r="AV87" s="266"/>
      <c r="AW87" s="266"/>
      <c r="AX87" s="266"/>
      <c r="AY87" s="266"/>
      <c r="AZ87" s="266"/>
      <c r="BA87" s="266"/>
      <c r="BB87" s="266"/>
      <c r="BC87" s="266"/>
      <c r="BH87" s="266"/>
      <c r="BI87" s="266"/>
      <c r="BJ87" s="266"/>
      <c r="BK87" s="266"/>
      <c r="BL87" s="266"/>
      <c r="BM87" s="266"/>
      <c r="BN87" s="266"/>
      <c r="BO87" s="266"/>
      <c r="BT87" s="266"/>
      <c r="BU87" s="266"/>
      <c r="BV87" s="266"/>
      <c r="BW87" s="266"/>
      <c r="BX87" s="266"/>
      <c r="BY87" s="266"/>
      <c r="BZ87" s="266"/>
      <c r="CA87" s="266"/>
      <c r="CB87" s="266"/>
      <c r="CC87" s="266"/>
      <c r="CD87" s="266"/>
    </row>
    <row r="88" spans="1:82" s="271" customFormat="1" hidden="1" x14ac:dyDescent="0.2">
      <c r="A88" s="266" t="s">
        <v>437</v>
      </c>
      <c r="B88" s="266"/>
      <c r="C88" s="266" t="s">
        <v>444</v>
      </c>
      <c r="D88" s="266"/>
      <c r="E88" s="266" t="s">
        <v>544</v>
      </c>
      <c r="F88" s="266"/>
      <c r="G88" s="266"/>
      <c r="H88" s="271" t="str">
        <f>Summary!B7</f>
        <v>C</v>
      </c>
      <c r="M88" s="266"/>
      <c r="N88" s="266"/>
      <c r="O88" s="266"/>
      <c r="P88" s="266"/>
      <c r="Q88" s="266"/>
      <c r="R88" s="266"/>
      <c r="S88" s="266"/>
      <c r="X88" s="266"/>
      <c r="Y88" s="266"/>
      <c r="Z88" s="266"/>
      <c r="AA88" s="266"/>
      <c r="AB88" s="266"/>
      <c r="AC88" s="266"/>
      <c r="AD88" s="266"/>
      <c r="AE88" s="266"/>
      <c r="AJ88" s="266"/>
      <c r="AK88" s="266"/>
      <c r="AL88" s="266"/>
      <c r="AM88" s="266"/>
      <c r="AN88" s="266"/>
      <c r="AO88" s="266"/>
      <c r="AP88" s="266"/>
      <c r="AQ88" s="266"/>
      <c r="AV88" s="266"/>
      <c r="AW88" s="266"/>
      <c r="AX88" s="266"/>
      <c r="AY88" s="266"/>
      <c r="AZ88" s="266"/>
      <c r="BA88" s="266"/>
      <c r="BB88" s="266"/>
      <c r="BC88" s="266"/>
      <c r="BH88" s="266"/>
      <c r="BI88" s="266"/>
      <c r="BJ88" s="266"/>
      <c r="BK88" s="266"/>
      <c r="BL88" s="266"/>
      <c r="BM88" s="266"/>
      <c r="BN88" s="266"/>
      <c r="BO88" s="266"/>
      <c r="BT88" s="266"/>
      <c r="BU88" s="266"/>
      <c r="BV88" s="266"/>
      <c r="BW88" s="266"/>
      <c r="BX88" s="266"/>
      <c r="BY88" s="266"/>
      <c r="BZ88" s="266"/>
      <c r="CA88" s="266"/>
      <c r="CB88" s="266"/>
      <c r="CC88" s="266"/>
      <c r="CD88" s="266"/>
    </row>
    <row r="89" spans="1:82" s="271" customFormat="1" hidden="1" x14ac:dyDescent="0.2">
      <c r="A89" s="266" t="s">
        <v>438</v>
      </c>
      <c r="B89" s="266"/>
      <c r="C89" s="266" t="s">
        <v>445</v>
      </c>
      <c r="D89" s="266"/>
      <c r="E89" s="266" t="s">
        <v>545</v>
      </c>
      <c r="F89" s="266"/>
      <c r="G89" s="266"/>
      <c r="H89" s="271" t="str">
        <f>Summary!B8</f>
        <v>D</v>
      </c>
      <c r="M89" s="266"/>
      <c r="N89" s="266"/>
      <c r="O89" s="266"/>
      <c r="P89" s="266"/>
      <c r="Q89" s="266"/>
      <c r="R89" s="266"/>
      <c r="S89" s="266"/>
      <c r="X89" s="266"/>
      <c r="Y89" s="266"/>
      <c r="Z89" s="266"/>
      <c r="AA89" s="266"/>
      <c r="AB89" s="266"/>
      <c r="AC89" s="266"/>
      <c r="AD89" s="266"/>
      <c r="AE89" s="266"/>
      <c r="AJ89" s="266"/>
      <c r="AK89" s="266"/>
      <c r="AL89" s="266"/>
      <c r="AM89" s="266"/>
      <c r="AN89" s="266"/>
      <c r="AO89" s="266"/>
      <c r="AP89" s="266"/>
      <c r="AQ89" s="266"/>
      <c r="AV89" s="266"/>
      <c r="AW89" s="266"/>
      <c r="AX89" s="266"/>
      <c r="AY89" s="266"/>
      <c r="AZ89" s="266"/>
      <c r="BA89" s="266"/>
      <c r="BB89" s="266"/>
      <c r="BC89" s="266"/>
      <c r="BH89" s="266"/>
      <c r="BI89" s="266"/>
      <c r="BJ89" s="266"/>
      <c r="BK89" s="266"/>
      <c r="BL89" s="266"/>
      <c r="BM89" s="266"/>
      <c r="BN89" s="266"/>
      <c r="BO89" s="266"/>
      <c r="BT89" s="266"/>
      <c r="BU89" s="266"/>
      <c r="BV89" s="266"/>
      <c r="BW89" s="266"/>
      <c r="BX89" s="266"/>
      <c r="BY89" s="266"/>
      <c r="BZ89" s="266"/>
      <c r="CA89" s="266"/>
      <c r="CB89" s="266"/>
      <c r="CC89" s="266"/>
      <c r="CD89" s="266"/>
    </row>
    <row r="90" spans="1:82" s="271" customFormat="1" hidden="1" x14ac:dyDescent="0.2">
      <c r="A90" s="266" t="s">
        <v>439</v>
      </c>
      <c r="B90" s="266"/>
      <c r="C90" s="266" t="s">
        <v>446</v>
      </c>
      <c r="D90" s="266"/>
      <c r="E90" s="266" t="s">
        <v>546</v>
      </c>
      <c r="F90" s="266"/>
      <c r="G90" s="266"/>
      <c r="H90" s="271" t="str">
        <f>Summary!B9</f>
        <v>E</v>
      </c>
      <c r="M90" s="266"/>
      <c r="N90" s="266"/>
      <c r="O90" s="266"/>
      <c r="P90" s="266"/>
      <c r="Q90" s="266"/>
      <c r="R90" s="266"/>
      <c r="S90" s="266"/>
      <c r="X90" s="266"/>
      <c r="Y90" s="266"/>
      <c r="Z90" s="266"/>
      <c r="AA90" s="266"/>
      <c r="AB90" s="266"/>
      <c r="AC90" s="266"/>
      <c r="AD90" s="266"/>
      <c r="AE90" s="266"/>
      <c r="AJ90" s="266"/>
      <c r="AK90" s="266"/>
      <c r="AL90" s="266"/>
      <c r="AM90" s="266"/>
      <c r="AN90" s="266"/>
      <c r="AO90" s="266"/>
      <c r="AP90" s="266"/>
      <c r="AQ90" s="266"/>
      <c r="AV90" s="266"/>
      <c r="AW90" s="266"/>
      <c r="AX90" s="266"/>
      <c r="AY90" s="266"/>
      <c r="AZ90" s="266"/>
      <c r="BA90" s="266"/>
      <c r="BB90" s="266"/>
      <c r="BC90" s="266"/>
      <c r="BH90" s="266"/>
      <c r="BI90" s="266"/>
      <c r="BJ90" s="266"/>
      <c r="BK90" s="266"/>
      <c r="BL90" s="266"/>
      <c r="BM90" s="266"/>
      <c r="BN90" s="266"/>
      <c r="BO90" s="266"/>
      <c r="BT90" s="266"/>
      <c r="BU90" s="266"/>
      <c r="BV90" s="266"/>
      <c r="BW90" s="266"/>
      <c r="BX90" s="266"/>
      <c r="BY90" s="266"/>
      <c r="BZ90" s="266"/>
      <c r="CA90" s="266"/>
      <c r="CB90" s="266"/>
      <c r="CC90" s="266"/>
      <c r="CD90" s="266"/>
    </row>
    <row r="91" spans="1:82" s="271" customFormat="1" hidden="1" x14ac:dyDescent="0.2">
      <c r="A91" s="266" t="s">
        <v>440</v>
      </c>
      <c r="B91" s="266"/>
      <c r="C91" s="266" t="s">
        <v>447</v>
      </c>
      <c r="D91" s="266"/>
      <c r="E91" s="266" t="s">
        <v>547</v>
      </c>
      <c r="F91" s="266"/>
      <c r="G91" s="266"/>
      <c r="H91" s="271" t="str">
        <f>Summary!B10</f>
        <v>F</v>
      </c>
      <c r="M91" s="266"/>
      <c r="N91" s="266"/>
      <c r="O91" s="266"/>
      <c r="P91" s="266"/>
      <c r="Q91" s="266"/>
      <c r="R91" s="266"/>
      <c r="S91" s="266"/>
      <c r="X91" s="266"/>
      <c r="Y91" s="266"/>
      <c r="Z91" s="266"/>
      <c r="AA91" s="266"/>
      <c r="AB91" s="266"/>
      <c r="AC91" s="266"/>
      <c r="AD91" s="266"/>
      <c r="AE91" s="266"/>
      <c r="AJ91" s="266"/>
      <c r="AK91" s="266"/>
      <c r="AL91" s="266"/>
      <c r="AM91" s="266"/>
      <c r="AN91" s="266"/>
      <c r="AO91" s="266"/>
      <c r="AP91" s="266"/>
      <c r="AQ91" s="266"/>
      <c r="AV91" s="266"/>
      <c r="AW91" s="266"/>
      <c r="AX91" s="266"/>
      <c r="AY91" s="266"/>
      <c r="AZ91" s="266"/>
      <c r="BA91" s="266"/>
      <c r="BB91" s="266"/>
      <c r="BC91" s="266"/>
      <c r="BH91" s="266"/>
      <c r="BI91" s="266"/>
      <c r="BJ91" s="266"/>
      <c r="BK91" s="266"/>
      <c r="BL91" s="266"/>
      <c r="BM91" s="266"/>
      <c r="BN91" s="266"/>
      <c r="BO91" s="266"/>
      <c r="BT91" s="266"/>
      <c r="BU91" s="266"/>
      <c r="BV91" s="266"/>
      <c r="BW91" s="266"/>
      <c r="BX91" s="266"/>
      <c r="BY91" s="266"/>
      <c r="BZ91" s="266"/>
      <c r="CA91" s="266"/>
      <c r="CB91" s="266"/>
      <c r="CC91" s="266"/>
      <c r="CD91" s="266"/>
    </row>
    <row r="92" spans="1:82" s="271" customFormat="1" hidden="1" x14ac:dyDescent="0.2">
      <c r="A92" s="266" t="s">
        <v>441</v>
      </c>
      <c r="B92" s="266"/>
      <c r="C92" s="266" t="s">
        <v>448</v>
      </c>
      <c r="D92" s="266"/>
      <c r="E92" s="266" t="s">
        <v>548</v>
      </c>
      <c r="F92" s="266"/>
      <c r="G92" s="266"/>
      <c r="M92" s="266"/>
      <c r="N92" s="266"/>
      <c r="O92" s="266"/>
      <c r="P92" s="266"/>
      <c r="Q92" s="266"/>
      <c r="R92" s="266"/>
      <c r="S92" s="266"/>
      <c r="X92" s="266"/>
      <c r="Y92" s="266"/>
      <c r="Z92" s="266"/>
      <c r="AA92" s="266"/>
      <c r="AB92" s="266"/>
      <c r="AC92" s="266"/>
      <c r="AD92" s="266"/>
      <c r="AE92" s="266"/>
      <c r="AJ92" s="266"/>
      <c r="AK92" s="266"/>
      <c r="AL92" s="266"/>
      <c r="AM92" s="266"/>
      <c r="AN92" s="266"/>
      <c r="AO92" s="266"/>
      <c r="AP92" s="266"/>
      <c r="AQ92" s="266"/>
      <c r="AV92" s="266"/>
      <c r="AW92" s="266"/>
      <c r="AX92" s="266"/>
      <c r="AY92" s="266"/>
      <c r="AZ92" s="266"/>
      <c r="BA92" s="266"/>
      <c r="BB92" s="266"/>
      <c r="BC92" s="266"/>
      <c r="BH92" s="266"/>
      <c r="BI92" s="266"/>
      <c r="BJ92" s="266"/>
      <c r="BK92" s="266"/>
      <c r="BL92" s="266"/>
      <c r="BM92" s="266"/>
      <c r="BN92" s="266"/>
      <c r="BO92" s="266"/>
      <c r="BT92" s="266"/>
      <c r="BU92" s="266"/>
      <c r="BV92" s="266"/>
      <c r="BW92" s="266"/>
      <c r="BX92" s="266"/>
      <c r="BY92" s="266"/>
      <c r="BZ92" s="266"/>
      <c r="CA92" s="266"/>
      <c r="CB92" s="266"/>
      <c r="CC92" s="266"/>
      <c r="CD92" s="266"/>
    </row>
    <row r="93" spans="1:82" s="271" customFormat="1" hidden="1" x14ac:dyDescent="0.2">
      <c r="A93" s="266"/>
      <c r="B93" s="266"/>
      <c r="C93" s="266" t="s">
        <v>449</v>
      </c>
      <c r="D93" s="266"/>
      <c r="E93" s="266" t="s">
        <v>549</v>
      </c>
      <c r="F93" s="266"/>
      <c r="G93" s="266"/>
      <c r="M93" s="266"/>
      <c r="N93" s="266"/>
      <c r="O93" s="266"/>
      <c r="P93" s="266"/>
      <c r="Q93" s="266"/>
      <c r="R93" s="266"/>
      <c r="S93" s="266"/>
      <c r="X93" s="266"/>
      <c r="Y93" s="266"/>
      <c r="Z93" s="266"/>
      <c r="AA93" s="266"/>
      <c r="AB93" s="266"/>
      <c r="AC93" s="266"/>
      <c r="AD93" s="266"/>
      <c r="AE93" s="266"/>
      <c r="AJ93" s="266"/>
      <c r="AK93" s="266"/>
      <c r="AL93" s="266"/>
      <c r="AM93" s="266"/>
      <c r="AN93" s="266"/>
      <c r="AO93" s="266"/>
      <c r="AP93" s="266"/>
      <c r="AQ93" s="266"/>
      <c r="AV93" s="266"/>
      <c r="AW93" s="266"/>
      <c r="AX93" s="266"/>
      <c r="AY93" s="266"/>
      <c r="AZ93" s="266"/>
      <c r="BA93" s="266"/>
      <c r="BB93" s="266"/>
      <c r="BC93" s="266"/>
      <c r="BH93" s="266"/>
      <c r="BI93" s="266"/>
      <c r="BJ93" s="266"/>
      <c r="BK93" s="266"/>
      <c r="BL93" s="266"/>
      <c r="BM93" s="266"/>
      <c r="BN93" s="266"/>
      <c r="BO93" s="266"/>
      <c r="BT93" s="266"/>
      <c r="BU93" s="266"/>
      <c r="BV93" s="266"/>
      <c r="BW93" s="266"/>
      <c r="BX93" s="266"/>
      <c r="BY93" s="266"/>
      <c r="BZ93" s="266"/>
      <c r="CA93" s="266"/>
      <c r="CB93" s="266"/>
      <c r="CC93" s="266"/>
      <c r="CD93" s="266"/>
    </row>
    <row r="94" spans="1:82" s="271" customFormat="1" hidden="1" x14ac:dyDescent="0.2">
      <c r="A94" s="266"/>
      <c r="B94" s="266"/>
      <c r="C94" s="266" t="s">
        <v>450</v>
      </c>
      <c r="D94" s="266"/>
      <c r="E94" s="266" t="s">
        <v>550</v>
      </c>
      <c r="F94" s="266"/>
      <c r="G94" s="266"/>
      <c r="M94" s="266"/>
      <c r="N94" s="266"/>
      <c r="O94" s="266"/>
      <c r="P94" s="266"/>
      <c r="Q94" s="266"/>
      <c r="R94" s="266"/>
      <c r="S94" s="266"/>
      <c r="X94" s="266"/>
      <c r="Y94" s="266"/>
      <c r="Z94" s="266"/>
      <c r="AA94" s="266"/>
      <c r="AB94" s="266"/>
      <c r="AC94" s="266"/>
      <c r="AD94" s="266"/>
      <c r="AE94" s="266"/>
      <c r="AJ94" s="266"/>
      <c r="AK94" s="266"/>
      <c r="AL94" s="266"/>
      <c r="AM94" s="266"/>
      <c r="AN94" s="266"/>
      <c r="AO94" s="266"/>
      <c r="AP94" s="266"/>
      <c r="AQ94" s="266"/>
      <c r="AV94" s="266"/>
      <c r="AW94" s="266"/>
      <c r="AX94" s="266"/>
      <c r="AY94" s="266"/>
      <c r="AZ94" s="266"/>
      <c r="BA94" s="266"/>
      <c r="BB94" s="266"/>
      <c r="BC94" s="266"/>
      <c r="BH94" s="266"/>
      <c r="BI94" s="266"/>
      <c r="BJ94" s="266"/>
      <c r="BK94" s="266"/>
      <c r="BL94" s="266"/>
      <c r="BM94" s="266"/>
      <c r="BN94" s="266"/>
      <c r="BO94" s="266"/>
      <c r="BT94" s="266"/>
      <c r="BU94" s="266"/>
      <c r="BV94" s="266"/>
      <c r="BW94" s="266"/>
      <c r="BX94" s="266"/>
      <c r="BY94" s="266"/>
      <c r="BZ94" s="266"/>
      <c r="CA94" s="266"/>
      <c r="CB94" s="266"/>
      <c r="CC94" s="266"/>
      <c r="CD94" s="266"/>
    </row>
    <row r="95" spans="1:82" s="271" customFormat="1" hidden="1" x14ac:dyDescent="0.2">
      <c r="A95" s="266"/>
      <c r="B95" s="266"/>
      <c r="C95" s="266" t="s">
        <v>451</v>
      </c>
      <c r="D95" s="266"/>
      <c r="E95" s="266" t="s">
        <v>551</v>
      </c>
      <c r="F95" s="266"/>
      <c r="G95" s="266"/>
      <c r="M95" s="266"/>
      <c r="N95" s="266"/>
      <c r="O95" s="266"/>
      <c r="P95" s="266"/>
      <c r="Q95" s="266"/>
      <c r="R95" s="266"/>
      <c r="S95" s="266"/>
      <c r="X95" s="266"/>
      <c r="Y95" s="266"/>
      <c r="Z95" s="266"/>
      <c r="AA95" s="266"/>
      <c r="AB95" s="266"/>
      <c r="AC95" s="266"/>
      <c r="AD95" s="266"/>
      <c r="AE95" s="266"/>
      <c r="AJ95" s="266"/>
      <c r="AK95" s="266"/>
      <c r="AL95" s="266"/>
      <c r="AM95" s="266"/>
      <c r="AN95" s="266"/>
      <c r="AO95" s="266"/>
      <c r="AP95" s="266"/>
      <c r="AQ95" s="266"/>
      <c r="AV95" s="266"/>
      <c r="AW95" s="266"/>
      <c r="AX95" s="266"/>
      <c r="AY95" s="266"/>
      <c r="AZ95" s="266"/>
      <c r="BA95" s="266"/>
      <c r="BB95" s="266"/>
      <c r="BC95" s="266"/>
      <c r="BH95" s="266"/>
      <c r="BI95" s="266"/>
      <c r="BJ95" s="266"/>
      <c r="BK95" s="266"/>
      <c r="BL95" s="266"/>
      <c r="BM95" s="266"/>
      <c r="BN95" s="266"/>
      <c r="BO95" s="266"/>
      <c r="BT95" s="266"/>
      <c r="BU95" s="266"/>
      <c r="BV95" s="266"/>
      <c r="BW95" s="266"/>
      <c r="BX95" s="266"/>
      <c r="BY95" s="266"/>
      <c r="BZ95" s="266"/>
      <c r="CA95" s="266"/>
      <c r="CB95" s="266"/>
      <c r="CC95" s="266"/>
      <c r="CD95" s="266"/>
    </row>
    <row r="96" spans="1:82" s="271" customFormat="1" hidden="1" x14ac:dyDescent="0.2">
      <c r="A96" s="266"/>
      <c r="B96" s="266"/>
      <c r="C96" s="266" t="s">
        <v>452</v>
      </c>
      <c r="D96" s="266"/>
      <c r="E96" s="266" t="s">
        <v>552</v>
      </c>
      <c r="F96" s="266"/>
      <c r="G96" s="266"/>
      <c r="M96" s="266"/>
      <c r="N96" s="266"/>
      <c r="O96" s="266"/>
      <c r="P96" s="266"/>
      <c r="Q96" s="266"/>
      <c r="R96" s="266"/>
      <c r="S96" s="266"/>
      <c r="X96" s="266"/>
      <c r="Y96" s="266"/>
      <c r="Z96" s="266"/>
      <c r="AA96" s="266"/>
      <c r="AB96" s="266"/>
      <c r="AC96" s="266"/>
      <c r="AD96" s="266"/>
      <c r="AE96" s="266"/>
      <c r="AJ96" s="266"/>
      <c r="AK96" s="266"/>
      <c r="AL96" s="266"/>
      <c r="AM96" s="266"/>
      <c r="AN96" s="266"/>
      <c r="AO96" s="266"/>
      <c r="AP96" s="266"/>
      <c r="AQ96" s="266"/>
      <c r="AV96" s="266"/>
      <c r="AW96" s="266"/>
      <c r="AX96" s="266"/>
      <c r="AY96" s="266"/>
      <c r="AZ96" s="266"/>
      <c r="BA96" s="266"/>
      <c r="BB96" s="266"/>
      <c r="BC96" s="266"/>
      <c r="BH96" s="266"/>
      <c r="BI96" s="266"/>
      <c r="BJ96" s="266"/>
      <c r="BK96" s="266"/>
      <c r="BL96" s="266"/>
      <c r="BM96" s="266"/>
      <c r="BN96" s="266"/>
      <c r="BO96" s="266"/>
      <c r="BT96" s="266"/>
      <c r="BU96" s="266"/>
      <c r="BV96" s="266"/>
      <c r="BW96" s="266"/>
      <c r="BX96" s="266"/>
      <c r="BY96" s="266"/>
      <c r="BZ96" s="266"/>
      <c r="CA96" s="266"/>
      <c r="CB96" s="266"/>
      <c r="CC96" s="266"/>
      <c r="CD96" s="266"/>
    </row>
    <row r="97" spans="1:82" s="271" customFormat="1" hidden="1" x14ac:dyDescent="0.2">
      <c r="A97" s="266"/>
      <c r="B97" s="266"/>
      <c r="C97" s="266" t="s">
        <v>453</v>
      </c>
      <c r="D97" s="266"/>
      <c r="E97" s="266" t="s">
        <v>553</v>
      </c>
      <c r="F97" s="266"/>
      <c r="G97" s="266"/>
      <c r="M97" s="266"/>
      <c r="N97" s="266"/>
      <c r="O97" s="266"/>
      <c r="P97" s="266"/>
      <c r="Q97" s="266"/>
      <c r="R97" s="266"/>
      <c r="S97" s="266"/>
      <c r="X97" s="266"/>
      <c r="Y97" s="266"/>
      <c r="Z97" s="266"/>
      <c r="AA97" s="266"/>
      <c r="AB97" s="266"/>
      <c r="AC97" s="266"/>
      <c r="AD97" s="266"/>
      <c r="AE97" s="266"/>
      <c r="AJ97" s="266"/>
      <c r="AK97" s="266"/>
      <c r="AL97" s="266"/>
      <c r="AM97" s="266"/>
      <c r="AN97" s="266"/>
      <c r="AO97" s="266"/>
      <c r="AP97" s="266"/>
      <c r="AQ97" s="266"/>
      <c r="AV97" s="266"/>
      <c r="AW97" s="266"/>
      <c r="AX97" s="266"/>
      <c r="AY97" s="266"/>
      <c r="AZ97" s="266"/>
      <c r="BA97" s="266"/>
      <c r="BB97" s="266"/>
      <c r="BC97" s="266"/>
      <c r="BH97" s="266"/>
      <c r="BI97" s="266"/>
      <c r="BJ97" s="266"/>
      <c r="BK97" s="266"/>
      <c r="BL97" s="266"/>
      <c r="BM97" s="266"/>
      <c r="BN97" s="266"/>
      <c r="BO97" s="266"/>
      <c r="BT97" s="266"/>
      <c r="BU97" s="266"/>
      <c r="BV97" s="266"/>
      <c r="BW97" s="266"/>
      <c r="BX97" s="266"/>
      <c r="BY97" s="266"/>
      <c r="BZ97" s="266"/>
      <c r="CA97" s="266"/>
      <c r="CB97" s="266"/>
      <c r="CC97" s="266"/>
      <c r="CD97" s="266"/>
    </row>
    <row r="98" spans="1:82" s="271" customFormat="1" hidden="1" x14ac:dyDescent="0.2">
      <c r="A98" s="266"/>
      <c r="B98" s="266"/>
      <c r="C98" s="266" t="s">
        <v>454</v>
      </c>
      <c r="D98" s="266"/>
      <c r="E98" s="266" t="s">
        <v>554</v>
      </c>
      <c r="F98" s="266"/>
      <c r="G98" s="266"/>
      <c r="M98" s="266"/>
      <c r="N98" s="266"/>
      <c r="O98" s="266"/>
      <c r="P98" s="266"/>
      <c r="Q98" s="266"/>
      <c r="R98" s="266"/>
      <c r="S98" s="266"/>
      <c r="X98" s="266"/>
      <c r="Y98" s="266"/>
      <c r="Z98" s="266"/>
      <c r="AA98" s="266"/>
      <c r="AB98" s="266"/>
      <c r="AC98" s="266"/>
      <c r="AD98" s="266"/>
      <c r="AE98" s="266"/>
      <c r="AJ98" s="266"/>
      <c r="AK98" s="266"/>
      <c r="AL98" s="266"/>
      <c r="AM98" s="266"/>
      <c r="AN98" s="266"/>
      <c r="AO98" s="266"/>
      <c r="AP98" s="266"/>
      <c r="AQ98" s="266"/>
      <c r="AV98" s="266"/>
      <c r="AW98" s="266"/>
      <c r="AX98" s="266"/>
      <c r="AY98" s="266"/>
      <c r="AZ98" s="266"/>
      <c r="BA98" s="266"/>
      <c r="BB98" s="266"/>
      <c r="BC98" s="266"/>
      <c r="BH98" s="266"/>
      <c r="BI98" s="266"/>
      <c r="BJ98" s="266"/>
      <c r="BK98" s="266"/>
      <c r="BL98" s="266"/>
      <c r="BM98" s="266"/>
      <c r="BN98" s="266"/>
      <c r="BO98" s="266"/>
      <c r="BT98" s="266"/>
      <c r="BU98" s="266"/>
      <c r="BV98" s="266"/>
      <c r="BW98" s="266"/>
      <c r="BX98" s="266"/>
      <c r="BY98" s="266"/>
      <c r="BZ98" s="266"/>
      <c r="CA98" s="266"/>
      <c r="CB98" s="266"/>
      <c r="CC98" s="266"/>
      <c r="CD98" s="266"/>
    </row>
    <row r="99" spans="1:82" s="271" customFormat="1" hidden="1" x14ac:dyDescent="0.2">
      <c r="A99" s="266"/>
      <c r="B99" s="266"/>
      <c r="C99" s="266" t="s">
        <v>455</v>
      </c>
      <c r="D99" s="266"/>
      <c r="E99" s="266" t="s">
        <v>555</v>
      </c>
      <c r="F99" s="266"/>
      <c r="G99" s="266"/>
      <c r="M99" s="266"/>
      <c r="N99" s="266"/>
      <c r="O99" s="266"/>
      <c r="P99" s="266"/>
      <c r="Q99" s="266"/>
      <c r="R99" s="266"/>
      <c r="S99" s="266"/>
      <c r="X99" s="266"/>
      <c r="Y99" s="266"/>
      <c r="Z99" s="266"/>
      <c r="AA99" s="266"/>
      <c r="AB99" s="266"/>
      <c r="AC99" s="266"/>
      <c r="AD99" s="266"/>
      <c r="AE99" s="266"/>
      <c r="AJ99" s="266"/>
      <c r="AK99" s="266"/>
      <c r="AL99" s="266"/>
      <c r="AM99" s="266"/>
      <c r="AN99" s="266"/>
      <c r="AO99" s="266"/>
      <c r="AP99" s="266"/>
      <c r="AQ99" s="266"/>
      <c r="AV99" s="266"/>
      <c r="AW99" s="266"/>
      <c r="AX99" s="266"/>
      <c r="AY99" s="266"/>
      <c r="AZ99" s="266"/>
      <c r="BA99" s="266"/>
      <c r="BB99" s="266"/>
      <c r="BC99" s="266"/>
      <c r="BH99" s="266"/>
      <c r="BI99" s="266"/>
      <c r="BJ99" s="266"/>
      <c r="BK99" s="266"/>
      <c r="BL99" s="266"/>
      <c r="BM99" s="266"/>
      <c r="BN99" s="266"/>
      <c r="BO99" s="266"/>
      <c r="BT99" s="266"/>
      <c r="BU99" s="266"/>
      <c r="BV99" s="266"/>
      <c r="BW99" s="266"/>
      <c r="BX99" s="266"/>
      <c r="BY99" s="266"/>
      <c r="BZ99" s="266"/>
      <c r="CA99" s="266"/>
      <c r="CB99" s="266"/>
      <c r="CC99" s="266"/>
      <c r="CD99" s="266"/>
    </row>
    <row r="100" spans="1:82" s="271" customFormat="1" hidden="1" x14ac:dyDescent="0.2">
      <c r="A100" s="266"/>
      <c r="B100" s="266"/>
      <c r="C100" s="266" t="s">
        <v>456</v>
      </c>
      <c r="D100" s="266"/>
      <c r="E100" s="266" t="s">
        <v>556</v>
      </c>
      <c r="F100" s="266"/>
      <c r="G100" s="266"/>
      <c r="M100" s="266"/>
      <c r="N100" s="266"/>
      <c r="O100" s="266"/>
      <c r="P100" s="266"/>
      <c r="Q100" s="266"/>
      <c r="R100" s="266"/>
      <c r="S100" s="266"/>
      <c r="X100" s="266"/>
      <c r="Y100" s="266"/>
      <c r="Z100" s="266"/>
      <c r="AA100" s="266"/>
      <c r="AB100" s="266"/>
      <c r="AC100" s="266"/>
      <c r="AD100" s="266"/>
      <c r="AE100" s="266"/>
      <c r="AJ100" s="266"/>
      <c r="AK100" s="266"/>
      <c r="AL100" s="266"/>
      <c r="AM100" s="266"/>
      <c r="AN100" s="266"/>
      <c r="AO100" s="266"/>
      <c r="AP100" s="266"/>
      <c r="AQ100" s="266"/>
      <c r="AV100" s="266"/>
      <c r="AW100" s="266"/>
      <c r="AX100" s="266"/>
      <c r="AY100" s="266"/>
      <c r="AZ100" s="266"/>
      <c r="BA100" s="266"/>
      <c r="BB100" s="266"/>
      <c r="BC100" s="266"/>
      <c r="BH100" s="266"/>
      <c r="BI100" s="266"/>
      <c r="BJ100" s="266"/>
      <c r="BK100" s="266"/>
      <c r="BL100" s="266"/>
      <c r="BM100" s="266"/>
      <c r="BN100" s="266"/>
      <c r="BO100" s="266"/>
      <c r="BT100" s="266"/>
      <c r="BU100" s="266"/>
      <c r="BV100" s="266"/>
      <c r="BW100" s="266"/>
      <c r="BX100" s="266"/>
      <c r="BY100" s="266"/>
      <c r="BZ100" s="266"/>
      <c r="CA100" s="266"/>
      <c r="CB100" s="266"/>
      <c r="CC100" s="266"/>
      <c r="CD100" s="266"/>
    </row>
    <row r="101" spans="1:82" s="271" customFormat="1" hidden="1" x14ac:dyDescent="0.2">
      <c r="A101" s="266"/>
      <c r="B101" s="266"/>
      <c r="C101" s="266" t="s">
        <v>457</v>
      </c>
      <c r="D101" s="266"/>
      <c r="E101" s="266" t="s">
        <v>557</v>
      </c>
      <c r="F101" s="266"/>
      <c r="G101" s="266"/>
      <c r="M101" s="266"/>
      <c r="N101" s="266"/>
      <c r="O101" s="266"/>
      <c r="P101" s="266"/>
      <c r="Q101" s="266"/>
      <c r="R101" s="266"/>
      <c r="S101" s="266"/>
      <c r="X101" s="266"/>
      <c r="Y101" s="266"/>
      <c r="Z101" s="266"/>
      <c r="AA101" s="266"/>
      <c r="AB101" s="266"/>
      <c r="AC101" s="266"/>
      <c r="AD101" s="266"/>
      <c r="AE101" s="266"/>
      <c r="AJ101" s="266"/>
      <c r="AK101" s="266"/>
      <c r="AL101" s="266"/>
      <c r="AM101" s="266"/>
      <c r="AN101" s="266"/>
      <c r="AO101" s="266"/>
      <c r="AP101" s="266"/>
      <c r="AQ101" s="266"/>
      <c r="AV101" s="266"/>
      <c r="AW101" s="266"/>
      <c r="AX101" s="266"/>
      <c r="AY101" s="266"/>
      <c r="AZ101" s="266"/>
      <c r="BA101" s="266"/>
      <c r="BB101" s="266"/>
      <c r="BC101" s="266"/>
      <c r="BH101" s="266"/>
      <c r="BI101" s="266"/>
      <c r="BJ101" s="266"/>
      <c r="BK101" s="266"/>
      <c r="BL101" s="266"/>
      <c r="BM101" s="266"/>
      <c r="BN101" s="266"/>
      <c r="BO101" s="266"/>
      <c r="BT101" s="266"/>
      <c r="BU101" s="266"/>
      <c r="BV101" s="266"/>
      <c r="BW101" s="266"/>
      <c r="BX101" s="266"/>
      <c r="BY101" s="266"/>
      <c r="BZ101" s="266"/>
      <c r="CA101" s="266"/>
      <c r="CB101" s="266"/>
      <c r="CC101" s="266"/>
      <c r="CD101" s="266"/>
    </row>
    <row r="102" spans="1:82" hidden="1" x14ac:dyDescent="0.2">
      <c r="C102" s="266" t="s">
        <v>458</v>
      </c>
      <c r="E102" s="266" t="s">
        <v>558</v>
      </c>
    </row>
    <row r="103" spans="1:82" hidden="1" x14ac:dyDescent="0.2">
      <c r="C103" s="266" t="s">
        <v>459</v>
      </c>
      <c r="E103" s="266" t="s">
        <v>559</v>
      </c>
    </row>
    <row r="104" spans="1:82" hidden="1" x14ac:dyDescent="0.2">
      <c r="C104" s="266" t="s">
        <v>460</v>
      </c>
      <c r="E104" s="266" t="s">
        <v>560</v>
      </c>
    </row>
    <row r="105" spans="1:82" hidden="1" x14ac:dyDescent="0.2">
      <c r="C105" s="266" t="s">
        <v>461</v>
      </c>
      <c r="E105" s="266" t="s">
        <v>561</v>
      </c>
    </row>
    <row r="106" spans="1:82" hidden="1" x14ac:dyDescent="0.2">
      <c r="C106" s="266" t="s">
        <v>462</v>
      </c>
      <c r="E106" s="266" t="s">
        <v>562</v>
      </c>
    </row>
    <row r="107" spans="1:82" hidden="1" x14ac:dyDescent="0.2">
      <c r="C107" s="266" t="s">
        <v>463</v>
      </c>
      <c r="E107" s="266" t="s">
        <v>563</v>
      </c>
    </row>
    <row r="108" spans="1:82" hidden="1" x14ac:dyDescent="0.2">
      <c r="C108" s="266" t="s">
        <v>464</v>
      </c>
      <c r="E108" s="266" t="s">
        <v>564</v>
      </c>
    </row>
    <row r="109" spans="1:82" hidden="1" x14ac:dyDescent="0.2">
      <c r="C109" s="266" t="s">
        <v>465</v>
      </c>
      <c r="E109" s="266" t="s">
        <v>565</v>
      </c>
    </row>
    <row r="110" spans="1:82" hidden="1" x14ac:dyDescent="0.2">
      <c r="C110" s="266" t="s">
        <v>466</v>
      </c>
      <c r="E110" s="266" t="s">
        <v>566</v>
      </c>
    </row>
    <row r="111" spans="1:82" hidden="1" x14ac:dyDescent="0.2">
      <c r="C111" s="266" t="s">
        <v>467</v>
      </c>
      <c r="E111" s="266" t="s">
        <v>567</v>
      </c>
    </row>
    <row r="112" spans="1:82" hidden="1" x14ac:dyDescent="0.2">
      <c r="C112" s="266" t="s">
        <v>468</v>
      </c>
      <c r="E112" s="266" t="s">
        <v>568</v>
      </c>
    </row>
    <row r="113" spans="3:5" hidden="1" x14ac:dyDescent="0.2">
      <c r="C113" s="266" t="s">
        <v>469</v>
      </c>
      <c r="E113" s="266" t="s">
        <v>569</v>
      </c>
    </row>
    <row r="114" spans="3:5" hidden="1" x14ac:dyDescent="0.2">
      <c r="C114" s="266" t="s">
        <v>470</v>
      </c>
      <c r="E114" s="266" t="s">
        <v>570</v>
      </c>
    </row>
    <row r="115" spans="3:5" hidden="1" x14ac:dyDescent="0.2">
      <c r="C115" s="266" t="s">
        <v>471</v>
      </c>
      <c r="E115" s="266" t="s">
        <v>571</v>
      </c>
    </row>
    <row r="116" spans="3:5" hidden="1" x14ac:dyDescent="0.2">
      <c r="C116" s="266" t="s">
        <v>472</v>
      </c>
      <c r="E116" s="266" t="s">
        <v>572</v>
      </c>
    </row>
    <row r="117" spans="3:5" hidden="1" x14ac:dyDescent="0.2">
      <c r="C117" s="266" t="s">
        <v>473</v>
      </c>
      <c r="E117" s="266" t="s">
        <v>573</v>
      </c>
    </row>
    <row r="118" spans="3:5" hidden="1" x14ac:dyDescent="0.2">
      <c r="C118" s="266" t="s">
        <v>474</v>
      </c>
      <c r="E118" s="266" t="s">
        <v>574</v>
      </c>
    </row>
    <row r="119" spans="3:5" hidden="1" x14ac:dyDescent="0.2">
      <c r="C119" s="266" t="s">
        <v>475</v>
      </c>
      <c r="E119" s="266" t="s">
        <v>575</v>
      </c>
    </row>
    <row r="120" spans="3:5" hidden="1" x14ac:dyDescent="0.2">
      <c r="C120" s="266" t="s">
        <v>476</v>
      </c>
      <c r="E120" s="266" t="s">
        <v>576</v>
      </c>
    </row>
    <row r="121" spans="3:5" hidden="1" x14ac:dyDescent="0.2">
      <c r="C121" s="266" t="s">
        <v>477</v>
      </c>
      <c r="E121" s="266" t="s">
        <v>577</v>
      </c>
    </row>
    <row r="122" spans="3:5" hidden="1" x14ac:dyDescent="0.2">
      <c r="C122" s="266" t="s">
        <v>478</v>
      </c>
      <c r="E122" s="266" t="s">
        <v>578</v>
      </c>
    </row>
    <row r="123" spans="3:5" hidden="1" x14ac:dyDescent="0.2">
      <c r="C123" s="266" t="s">
        <v>479</v>
      </c>
      <c r="E123" s="266" t="s">
        <v>579</v>
      </c>
    </row>
    <row r="124" spans="3:5" hidden="1" x14ac:dyDescent="0.2">
      <c r="C124" s="266" t="s">
        <v>480</v>
      </c>
      <c r="E124" s="266" t="s">
        <v>580</v>
      </c>
    </row>
    <row r="125" spans="3:5" hidden="1" x14ac:dyDescent="0.2">
      <c r="C125" s="266" t="s">
        <v>481</v>
      </c>
      <c r="E125" s="266" t="s">
        <v>581</v>
      </c>
    </row>
    <row r="126" spans="3:5" hidden="1" x14ac:dyDescent="0.2">
      <c r="C126" s="266" t="s">
        <v>482</v>
      </c>
      <c r="E126" s="266" t="s">
        <v>582</v>
      </c>
    </row>
    <row r="127" spans="3:5" hidden="1" x14ac:dyDescent="0.2">
      <c r="C127" s="266" t="s">
        <v>483</v>
      </c>
      <c r="E127" s="266" t="s">
        <v>583</v>
      </c>
    </row>
    <row r="128" spans="3:5" hidden="1" x14ac:dyDescent="0.2">
      <c r="C128" s="266" t="s">
        <v>484</v>
      </c>
      <c r="E128" s="266" t="s">
        <v>584</v>
      </c>
    </row>
    <row r="129" spans="3:5" hidden="1" x14ac:dyDescent="0.2">
      <c r="C129" s="266" t="s">
        <v>485</v>
      </c>
      <c r="E129" s="266" t="s">
        <v>585</v>
      </c>
    </row>
    <row r="130" spans="3:5" hidden="1" x14ac:dyDescent="0.2">
      <c r="C130" s="266" t="s">
        <v>486</v>
      </c>
      <c r="E130" s="266" t="s">
        <v>586</v>
      </c>
    </row>
    <row r="131" spans="3:5" hidden="1" x14ac:dyDescent="0.2">
      <c r="C131" s="266" t="s">
        <v>487</v>
      </c>
      <c r="E131" s="266" t="s">
        <v>587</v>
      </c>
    </row>
    <row r="132" spans="3:5" hidden="1" x14ac:dyDescent="0.2">
      <c r="C132" s="266" t="s">
        <v>488</v>
      </c>
      <c r="E132" s="266" t="s">
        <v>588</v>
      </c>
    </row>
    <row r="133" spans="3:5" hidden="1" x14ac:dyDescent="0.2">
      <c r="C133" s="266" t="s">
        <v>489</v>
      </c>
      <c r="E133" s="266" t="s">
        <v>589</v>
      </c>
    </row>
    <row r="134" spans="3:5" hidden="1" x14ac:dyDescent="0.2">
      <c r="C134" s="266" t="s">
        <v>490</v>
      </c>
      <c r="E134" s="266" t="s">
        <v>590</v>
      </c>
    </row>
    <row r="135" spans="3:5" hidden="1" x14ac:dyDescent="0.2">
      <c r="C135" s="266" t="s">
        <v>491</v>
      </c>
      <c r="E135" s="266" t="s">
        <v>591</v>
      </c>
    </row>
    <row r="136" spans="3:5" hidden="1" x14ac:dyDescent="0.2">
      <c r="C136" s="266" t="s">
        <v>492</v>
      </c>
      <c r="E136" s="266" t="s">
        <v>592</v>
      </c>
    </row>
    <row r="137" spans="3:5" hidden="1" x14ac:dyDescent="0.2">
      <c r="C137" s="266" t="s">
        <v>493</v>
      </c>
      <c r="E137" s="266" t="s">
        <v>593</v>
      </c>
    </row>
    <row r="138" spans="3:5" hidden="1" x14ac:dyDescent="0.2">
      <c r="C138" s="266" t="s">
        <v>494</v>
      </c>
      <c r="E138" s="266" t="s">
        <v>594</v>
      </c>
    </row>
    <row r="139" spans="3:5" hidden="1" x14ac:dyDescent="0.2">
      <c r="C139" s="266" t="s">
        <v>495</v>
      </c>
      <c r="E139" s="266" t="s">
        <v>595</v>
      </c>
    </row>
    <row r="140" spans="3:5" hidden="1" x14ac:dyDescent="0.2">
      <c r="C140" s="266" t="s">
        <v>496</v>
      </c>
      <c r="E140" s="266" t="s">
        <v>596</v>
      </c>
    </row>
    <row r="141" spans="3:5" hidden="1" x14ac:dyDescent="0.2">
      <c r="C141" s="266" t="s">
        <v>497</v>
      </c>
      <c r="E141" s="266" t="s">
        <v>597</v>
      </c>
    </row>
    <row r="142" spans="3:5" hidden="1" x14ac:dyDescent="0.2">
      <c r="C142" s="266" t="s">
        <v>498</v>
      </c>
      <c r="E142" s="266" t="s">
        <v>598</v>
      </c>
    </row>
    <row r="143" spans="3:5" hidden="1" x14ac:dyDescent="0.2">
      <c r="C143" s="266" t="s">
        <v>499</v>
      </c>
      <c r="E143" s="266" t="s">
        <v>599</v>
      </c>
    </row>
    <row r="144" spans="3:5" hidden="1" x14ac:dyDescent="0.2">
      <c r="C144" s="266" t="s">
        <v>500</v>
      </c>
      <c r="E144" s="266" t="s">
        <v>600</v>
      </c>
    </row>
    <row r="145" spans="3:5" hidden="1" x14ac:dyDescent="0.2">
      <c r="C145" s="266" t="s">
        <v>501</v>
      </c>
      <c r="E145" s="266" t="s">
        <v>601</v>
      </c>
    </row>
    <row r="146" spans="3:5" hidden="1" x14ac:dyDescent="0.2">
      <c r="C146" s="266" t="s">
        <v>502</v>
      </c>
      <c r="E146" s="266" t="s">
        <v>602</v>
      </c>
    </row>
    <row r="147" spans="3:5" hidden="1" x14ac:dyDescent="0.2">
      <c r="C147" s="266" t="s">
        <v>503</v>
      </c>
      <c r="E147" s="266" t="s">
        <v>603</v>
      </c>
    </row>
    <row r="148" spans="3:5" hidden="1" x14ac:dyDescent="0.2">
      <c r="C148" s="266" t="s">
        <v>504</v>
      </c>
      <c r="E148" s="266" t="s">
        <v>604</v>
      </c>
    </row>
    <row r="149" spans="3:5" hidden="1" x14ac:dyDescent="0.2">
      <c r="C149" s="266" t="s">
        <v>505</v>
      </c>
      <c r="E149" s="266" t="s">
        <v>605</v>
      </c>
    </row>
    <row r="150" spans="3:5" hidden="1" x14ac:dyDescent="0.2">
      <c r="C150" s="266" t="s">
        <v>506</v>
      </c>
      <c r="E150" s="266" t="s">
        <v>606</v>
      </c>
    </row>
    <row r="151" spans="3:5" hidden="1" x14ac:dyDescent="0.2">
      <c r="C151" s="266" t="s">
        <v>507</v>
      </c>
      <c r="E151" s="266" t="s">
        <v>607</v>
      </c>
    </row>
    <row r="152" spans="3:5" hidden="1" x14ac:dyDescent="0.2">
      <c r="C152" s="266" t="s">
        <v>508</v>
      </c>
      <c r="E152" s="266" t="s">
        <v>608</v>
      </c>
    </row>
    <row r="153" spans="3:5" hidden="1" x14ac:dyDescent="0.2">
      <c r="C153" s="266" t="s">
        <v>509</v>
      </c>
      <c r="E153" s="266" t="s">
        <v>609</v>
      </c>
    </row>
    <row r="154" spans="3:5" hidden="1" x14ac:dyDescent="0.2">
      <c r="C154" s="266" t="s">
        <v>510</v>
      </c>
      <c r="E154" s="266" t="s">
        <v>610</v>
      </c>
    </row>
    <row r="155" spans="3:5" hidden="1" x14ac:dyDescent="0.2">
      <c r="C155" s="266" t="s">
        <v>511</v>
      </c>
      <c r="E155" s="266" t="s">
        <v>611</v>
      </c>
    </row>
    <row r="156" spans="3:5" hidden="1" x14ac:dyDescent="0.2">
      <c r="C156" s="266" t="s">
        <v>512</v>
      </c>
      <c r="E156" s="266" t="s">
        <v>612</v>
      </c>
    </row>
    <row r="157" spans="3:5" hidden="1" x14ac:dyDescent="0.2">
      <c r="C157" s="266" t="s">
        <v>513</v>
      </c>
      <c r="E157" s="266" t="s">
        <v>613</v>
      </c>
    </row>
    <row r="158" spans="3:5" hidden="1" x14ac:dyDescent="0.2">
      <c r="C158" s="266" t="s">
        <v>514</v>
      </c>
      <c r="E158" s="266" t="s">
        <v>614</v>
      </c>
    </row>
    <row r="159" spans="3:5" hidden="1" x14ac:dyDescent="0.2">
      <c r="C159" s="266" t="s">
        <v>515</v>
      </c>
      <c r="E159" s="266" t="s">
        <v>615</v>
      </c>
    </row>
    <row r="160" spans="3:5" hidden="1" x14ac:dyDescent="0.2">
      <c r="C160" s="266" t="s">
        <v>516</v>
      </c>
      <c r="E160" s="266" t="s">
        <v>616</v>
      </c>
    </row>
    <row r="161" spans="3:5" hidden="1" x14ac:dyDescent="0.2">
      <c r="C161" s="266" t="s">
        <v>517</v>
      </c>
      <c r="E161" s="266" t="s">
        <v>617</v>
      </c>
    </row>
    <row r="162" spans="3:5" hidden="1" x14ac:dyDescent="0.2">
      <c r="C162" s="266" t="s">
        <v>518</v>
      </c>
      <c r="E162" s="266" t="s">
        <v>618</v>
      </c>
    </row>
    <row r="163" spans="3:5" hidden="1" x14ac:dyDescent="0.2">
      <c r="C163" s="266" t="s">
        <v>519</v>
      </c>
      <c r="E163" s="266" t="s">
        <v>619</v>
      </c>
    </row>
    <row r="164" spans="3:5" hidden="1" x14ac:dyDescent="0.2">
      <c r="C164" s="266" t="s">
        <v>520</v>
      </c>
      <c r="E164" s="266" t="s">
        <v>620</v>
      </c>
    </row>
    <row r="165" spans="3:5" hidden="1" x14ac:dyDescent="0.2">
      <c r="C165" s="266" t="s">
        <v>521</v>
      </c>
      <c r="E165" s="266" t="s">
        <v>621</v>
      </c>
    </row>
    <row r="166" spans="3:5" hidden="1" x14ac:dyDescent="0.2">
      <c r="C166" s="266" t="s">
        <v>522</v>
      </c>
      <c r="E166" s="266" t="s">
        <v>622</v>
      </c>
    </row>
    <row r="167" spans="3:5" hidden="1" x14ac:dyDescent="0.2">
      <c r="C167" s="266" t="s">
        <v>523</v>
      </c>
      <c r="E167" s="266" t="s">
        <v>623</v>
      </c>
    </row>
    <row r="168" spans="3:5" hidden="1" x14ac:dyDescent="0.2">
      <c r="C168" s="266" t="s">
        <v>524</v>
      </c>
      <c r="E168" s="266" t="s">
        <v>624</v>
      </c>
    </row>
    <row r="169" spans="3:5" hidden="1" x14ac:dyDescent="0.2">
      <c r="C169" s="266" t="s">
        <v>525</v>
      </c>
      <c r="E169" s="266" t="s">
        <v>625</v>
      </c>
    </row>
    <row r="170" spans="3:5" hidden="1" x14ac:dyDescent="0.2">
      <c r="C170" s="266" t="s">
        <v>526</v>
      </c>
      <c r="E170" s="266" t="s">
        <v>626</v>
      </c>
    </row>
    <row r="171" spans="3:5" hidden="1" x14ac:dyDescent="0.2">
      <c r="C171" s="266" t="s">
        <v>527</v>
      </c>
      <c r="E171" s="266" t="s">
        <v>627</v>
      </c>
    </row>
    <row r="172" spans="3:5" hidden="1" x14ac:dyDescent="0.2">
      <c r="C172" s="266" t="s">
        <v>528</v>
      </c>
      <c r="E172" s="266" t="s">
        <v>628</v>
      </c>
    </row>
    <row r="173" spans="3:5" hidden="1" x14ac:dyDescent="0.2">
      <c r="C173" s="266" t="s">
        <v>529</v>
      </c>
      <c r="E173" s="266" t="s">
        <v>629</v>
      </c>
    </row>
    <row r="174" spans="3:5" hidden="1" x14ac:dyDescent="0.2">
      <c r="C174" s="266" t="s">
        <v>530</v>
      </c>
      <c r="E174" s="266" t="s">
        <v>630</v>
      </c>
    </row>
    <row r="175" spans="3:5" hidden="1" x14ac:dyDescent="0.2">
      <c r="C175" s="266" t="s">
        <v>531</v>
      </c>
      <c r="E175" s="266" t="s">
        <v>631</v>
      </c>
    </row>
    <row r="176" spans="3:5" hidden="1" x14ac:dyDescent="0.2">
      <c r="C176" s="266" t="s">
        <v>532</v>
      </c>
      <c r="E176" s="266" t="s">
        <v>632</v>
      </c>
    </row>
    <row r="177" spans="3:5" hidden="1" x14ac:dyDescent="0.2">
      <c r="C177" s="266" t="s">
        <v>533</v>
      </c>
      <c r="E177" s="266" t="s">
        <v>633</v>
      </c>
    </row>
    <row r="178" spans="3:5" hidden="1" x14ac:dyDescent="0.2">
      <c r="C178" s="266" t="s">
        <v>534</v>
      </c>
      <c r="E178" s="266" t="s">
        <v>634</v>
      </c>
    </row>
    <row r="179" spans="3:5" hidden="1" x14ac:dyDescent="0.2">
      <c r="C179" s="266" t="s">
        <v>535</v>
      </c>
      <c r="E179" s="266" t="s">
        <v>635</v>
      </c>
    </row>
    <row r="180" spans="3:5" hidden="1" x14ac:dyDescent="0.2">
      <c r="C180" s="266" t="s">
        <v>536</v>
      </c>
      <c r="E180" s="266" t="s">
        <v>636</v>
      </c>
    </row>
    <row r="181" spans="3:5" hidden="1" x14ac:dyDescent="0.2">
      <c r="C181" s="266" t="s">
        <v>537</v>
      </c>
      <c r="E181" s="266" t="s">
        <v>637</v>
      </c>
    </row>
    <row r="182" spans="3:5" hidden="1" x14ac:dyDescent="0.2">
      <c r="C182" s="266" t="s">
        <v>538</v>
      </c>
      <c r="E182" s="266" t="s">
        <v>638</v>
      </c>
    </row>
    <row r="183" spans="3:5" hidden="1" x14ac:dyDescent="0.2">
      <c r="C183" s="266" t="s">
        <v>539</v>
      </c>
      <c r="E183" s="266" t="s">
        <v>639</v>
      </c>
    </row>
    <row r="184" spans="3:5" hidden="1" x14ac:dyDescent="0.2">
      <c r="C184" s="266" t="s">
        <v>540</v>
      </c>
      <c r="E184" s="266" t="s">
        <v>640</v>
      </c>
    </row>
    <row r="185" spans="3:5" hidden="1" x14ac:dyDescent="0.2">
      <c r="C185" s="266" t="s">
        <v>541</v>
      </c>
      <c r="E185" s="266" t="s">
        <v>641</v>
      </c>
    </row>
    <row r="186" spans="3:5" hidden="1" x14ac:dyDescent="0.2">
      <c r="E186" s="266" t="s">
        <v>642</v>
      </c>
    </row>
    <row r="187" spans="3:5" hidden="1" x14ac:dyDescent="0.2">
      <c r="E187" s="266" t="s">
        <v>643</v>
      </c>
    </row>
    <row r="188" spans="3:5" hidden="1" x14ac:dyDescent="0.2">
      <c r="E188" s="266" t="s">
        <v>644</v>
      </c>
    </row>
    <row r="189" spans="3:5" hidden="1" x14ac:dyDescent="0.2">
      <c r="E189" s="266" t="s">
        <v>645</v>
      </c>
    </row>
    <row r="190" spans="3:5" hidden="1" x14ac:dyDescent="0.2">
      <c r="E190" s="266" t="s">
        <v>646</v>
      </c>
    </row>
    <row r="191" spans="3:5" hidden="1" x14ac:dyDescent="0.2">
      <c r="E191" s="266" t="s">
        <v>647</v>
      </c>
    </row>
    <row r="192" spans="3:5" hidden="1" x14ac:dyDescent="0.2">
      <c r="E192" s="266" t="s">
        <v>648</v>
      </c>
    </row>
    <row r="193" spans="5:5" hidden="1" x14ac:dyDescent="0.2">
      <c r="E193" s="266" t="s">
        <v>649</v>
      </c>
    </row>
    <row r="194" spans="5:5" hidden="1" x14ac:dyDescent="0.2">
      <c r="E194" s="266" t="s">
        <v>650</v>
      </c>
    </row>
    <row r="195" spans="5:5" hidden="1" x14ac:dyDescent="0.2">
      <c r="E195" s="266" t="s">
        <v>651</v>
      </c>
    </row>
    <row r="196" spans="5:5" hidden="1" x14ac:dyDescent="0.2">
      <c r="E196" s="266" t="s">
        <v>652</v>
      </c>
    </row>
    <row r="197" spans="5:5" hidden="1" x14ac:dyDescent="0.2">
      <c r="E197" s="266" t="s">
        <v>653</v>
      </c>
    </row>
    <row r="198" spans="5:5" hidden="1" x14ac:dyDescent="0.2">
      <c r="E198" s="266" t="s">
        <v>654</v>
      </c>
    </row>
    <row r="199" spans="5:5" hidden="1" x14ac:dyDescent="0.2">
      <c r="E199" s="266" t="s">
        <v>655</v>
      </c>
    </row>
    <row r="200" spans="5:5" hidden="1" x14ac:dyDescent="0.2">
      <c r="E200" s="266" t="s">
        <v>656</v>
      </c>
    </row>
    <row r="201" spans="5:5" hidden="1" x14ac:dyDescent="0.2">
      <c r="E201" s="266" t="s">
        <v>657</v>
      </c>
    </row>
    <row r="202" spans="5:5" hidden="1" x14ac:dyDescent="0.2">
      <c r="E202" s="266" t="s">
        <v>658</v>
      </c>
    </row>
    <row r="203" spans="5:5" hidden="1" x14ac:dyDescent="0.2">
      <c r="E203" s="266" t="s">
        <v>659</v>
      </c>
    </row>
    <row r="204" spans="5:5" hidden="1" x14ac:dyDescent="0.2">
      <c r="E204" s="266" t="s">
        <v>660</v>
      </c>
    </row>
    <row r="205" spans="5:5" hidden="1" x14ac:dyDescent="0.2">
      <c r="E205" s="266" t="s">
        <v>661</v>
      </c>
    </row>
    <row r="206" spans="5:5" hidden="1" x14ac:dyDescent="0.2">
      <c r="E206" s="266" t="s">
        <v>662</v>
      </c>
    </row>
    <row r="207" spans="5:5" hidden="1" x14ac:dyDescent="0.2">
      <c r="E207" s="266" t="s">
        <v>663</v>
      </c>
    </row>
    <row r="208" spans="5:5" hidden="1" x14ac:dyDescent="0.2">
      <c r="E208" s="266" t="s">
        <v>664</v>
      </c>
    </row>
    <row r="209" spans="5:5" hidden="1" x14ac:dyDescent="0.2">
      <c r="E209" s="266" t="s">
        <v>665</v>
      </c>
    </row>
    <row r="210" spans="5:5" hidden="1" x14ac:dyDescent="0.2">
      <c r="E210" s="266" t="s">
        <v>666</v>
      </c>
    </row>
    <row r="211" spans="5:5" hidden="1" x14ac:dyDescent="0.2">
      <c r="E211" s="266" t="s">
        <v>667</v>
      </c>
    </row>
    <row r="212" spans="5:5" hidden="1" x14ac:dyDescent="0.2">
      <c r="E212" s="266" t="s">
        <v>668</v>
      </c>
    </row>
    <row r="213" spans="5:5" hidden="1" x14ac:dyDescent="0.2">
      <c r="E213" s="266" t="s">
        <v>669</v>
      </c>
    </row>
    <row r="214" spans="5:5" hidden="1" x14ac:dyDescent="0.2">
      <c r="E214" s="266" t="s">
        <v>670</v>
      </c>
    </row>
    <row r="215" spans="5:5" hidden="1" x14ac:dyDescent="0.2">
      <c r="E215" s="266" t="s">
        <v>671</v>
      </c>
    </row>
    <row r="216" spans="5:5" hidden="1" x14ac:dyDescent="0.2">
      <c r="E216" s="266" t="s">
        <v>672</v>
      </c>
    </row>
    <row r="217" spans="5:5" hidden="1" x14ac:dyDescent="0.2">
      <c r="E217" s="266" t="s">
        <v>673</v>
      </c>
    </row>
    <row r="218" spans="5:5" hidden="1" x14ac:dyDescent="0.2">
      <c r="E218" s="266" t="s">
        <v>674</v>
      </c>
    </row>
    <row r="219" spans="5:5" hidden="1" x14ac:dyDescent="0.2">
      <c r="E219" s="266" t="s">
        <v>675</v>
      </c>
    </row>
    <row r="220" spans="5:5" hidden="1" x14ac:dyDescent="0.2">
      <c r="E220" s="266" t="s">
        <v>676</v>
      </c>
    </row>
    <row r="221" spans="5:5" hidden="1" x14ac:dyDescent="0.2">
      <c r="E221" s="266" t="s">
        <v>677</v>
      </c>
    </row>
    <row r="222" spans="5:5" hidden="1" x14ac:dyDescent="0.2">
      <c r="E222" s="266" t="s">
        <v>678</v>
      </c>
    </row>
    <row r="223" spans="5:5" hidden="1" x14ac:dyDescent="0.2">
      <c r="E223" s="266" t="s">
        <v>679</v>
      </c>
    </row>
    <row r="224" spans="5:5" hidden="1" x14ac:dyDescent="0.2">
      <c r="E224" s="266" t="s">
        <v>680</v>
      </c>
    </row>
    <row r="225" spans="5:5" hidden="1" x14ac:dyDescent="0.2">
      <c r="E225" s="266" t="s">
        <v>681</v>
      </c>
    </row>
    <row r="226" spans="5:5" hidden="1" x14ac:dyDescent="0.2">
      <c r="E226" s="266" t="s">
        <v>682</v>
      </c>
    </row>
    <row r="227" spans="5:5" hidden="1" x14ac:dyDescent="0.2">
      <c r="E227" s="266" t="s">
        <v>683</v>
      </c>
    </row>
    <row r="228" spans="5:5" hidden="1" x14ac:dyDescent="0.2">
      <c r="E228" s="266" t="s">
        <v>684</v>
      </c>
    </row>
    <row r="229" spans="5:5" hidden="1" x14ac:dyDescent="0.2">
      <c r="E229" s="266" t="s">
        <v>685</v>
      </c>
    </row>
    <row r="230" spans="5:5" hidden="1" x14ac:dyDescent="0.2">
      <c r="E230" s="266" t="s">
        <v>686</v>
      </c>
    </row>
    <row r="231" spans="5:5" hidden="1" x14ac:dyDescent="0.2">
      <c r="E231" s="266" t="s">
        <v>687</v>
      </c>
    </row>
    <row r="232" spans="5:5" hidden="1" x14ac:dyDescent="0.2">
      <c r="E232" s="266" t="s">
        <v>688</v>
      </c>
    </row>
    <row r="233" spans="5:5" hidden="1" x14ac:dyDescent="0.2">
      <c r="E233" s="266" t="s">
        <v>689</v>
      </c>
    </row>
    <row r="234" spans="5:5" hidden="1" x14ac:dyDescent="0.2">
      <c r="E234" s="266" t="s">
        <v>690</v>
      </c>
    </row>
    <row r="235" spans="5:5" hidden="1" x14ac:dyDescent="0.2">
      <c r="E235" s="266" t="s">
        <v>691</v>
      </c>
    </row>
    <row r="236" spans="5:5" hidden="1" x14ac:dyDescent="0.2">
      <c r="E236" s="266" t="s">
        <v>692</v>
      </c>
    </row>
    <row r="237" spans="5:5" hidden="1" x14ac:dyDescent="0.2">
      <c r="E237" s="266" t="s">
        <v>693</v>
      </c>
    </row>
    <row r="238" spans="5:5" hidden="1" x14ac:dyDescent="0.2">
      <c r="E238" s="266" t="s">
        <v>694</v>
      </c>
    </row>
    <row r="239" spans="5:5" hidden="1" x14ac:dyDescent="0.2">
      <c r="E239" s="266" t="s">
        <v>695</v>
      </c>
    </row>
    <row r="240" spans="5:5" hidden="1" x14ac:dyDescent="0.2">
      <c r="E240" s="266" t="s">
        <v>696</v>
      </c>
    </row>
    <row r="241" spans="5:5" hidden="1" x14ac:dyDescent="0.2">
      <c r="E241" s="266" t="s">
        <v>697</v>
      </c>
    </row>
    <row r="242" spans="5:5" hidden="1" x14ac:dyDescent="0.2">
      <c r="E242" s="266" t="s">
        <v>698</v>
      </c>
    </row>
    <row r="243" spans="5:5" hidden="1" x14ac:dyDescent="0.2">
      <c r="E243" s="266" t="s">
        <v>699</v>
      </c>
    </row>
    <row r="244" spans="5:5" hidden="1" x14ac:dyDescent="0.2">
      <c r="E244" s="266" t="s">
        <v>700</v>
      </c>
    </row>
    <row r="245" spans="5:5" hidden="1" x14ac:dyDescent="0.2">
      <c r="E245" s="266" t="s">
        <v>701</v>
      </c>
    </row>
    <row r="246" spans="5:5" hidden="1" x14ac:dyDescent="0.2">
      <c r="E246" s="266" t="s">
        <v>702</v>
      </c>
    </row>
    <row r="247" spans="5:5" hidden="1" x14ac:dyDescent="0.2">
      <c r="E247" s="266" t="s">
        <v>703</v>
      </c>
    </row>
    <row r="248" spans="5:5" hidden="1" x14ac:dyDescent="0.2">
      <c r="E248" s="266" t="s">
        <v>704</v>
      </c>
    </row>
    <row r="249" spans="5:5" hidden="1" x14ac:dyDescent="0.2">
      <c r="E249" s="266" t="s">
        <v>705</v>
      </c>
    </row>
    <row r="250" spans="5:5" hidden="1" x14ac:dyDescent="0.2">
      <c r="E250" s="266" t="s">
        <v>706</v>
      </c>
    </row>
    <row r="251" spans="5:5" hidden="1" x14ac:dyDescent="0.2">
      <c r="E251" s="266" t="s">
        <v>707</v>
      </c>
    </row>
    <row r="252" spans="5:5" hidden="1" x14ac:dyDescent="0.2">
      <c r="E252" s="266" t="s">
        <v>708</v>
      </c>
    </row>
    <row r="253" spans="5:5" hidden="1" x14ac:dyDescent="0.2">
      <c r="E253" s="266" t="s">
        <v>709</v>
      </c>
    </row>
    <row r="254" spans="5:5" hidden="1" x14ac:dyDescent="0.2">
      <c r="E254" s="266" t="s">
        <v>710</v>
      </c>
    </row>
    <row r="255" spans="5:5" hidden="1" x14ac:dyDescent="0.2">
      <c r="E255" s="266" t="s">
        <v>711</v>
      </c>
    </row>
    <row r="256" spans="5:5" hidden="1" x14ac:dyDescent="0.2">
      <c r="E256" s="266" t="s">
        <v>712</v>
      </c>
    </row>
    <row r="257" spans="5:5" hidden="1" x14ac:dyDescent="0.2">
      <c r="E257" s="266" t="s">
        <v>713</v>
      </c>
    </row>
    <row r="258" spans="5:5" hidden="1" x14ac:dyDescent="0.2">
      <c r="E258" s="266" t="s">
        <v>714</v>
      </c>
    </row>
    <row r="259" spans="5:5" hidden="1" x14ac:dyDescent="0.2">
      <c r="E259" s="266" t="s">
        <v>715</v>
      </c>
    </row>
    <row r="260" spans="5:5" hidden="1" x14ac:dyDescent="0.2">
      <c r="E260" s="266" t="s">
        <v>716</v>
      </c>
    </row>
    <row r="261" spans="5:5" hidden="1" x14ac:dyDescent="0.2">
      <c r="E261" s="266" t="s">
        <v>717</v>
      </c>
    </row>
    <row r="262" spans="5:5" hidden="1" x14ac:dyDescent="0.2">
      <c r="E262" s="266" t="s">
        <v>718</v>
      </c>
    </row>
    <row r="263" spans="5:5" hidden="1" x14ac:dyDescent="0.2">
      <c r="E263" s="266" t="s">
        <v>719</v>
      </c>
    </row>
    <row r="264" spans="5:5" hidden="1" x14ac:dyDescent="0.2">
      <c r="E264" s="266" t="s">
        <v>720</v>
      </c>
    </row>
    <row r="265" spans="5:5" hidden="1" x14ac:dyDescent="0.2">
      <c r="E265" s="266" t="s">
        <v>721</v>
      </c>
    </row>
    <row r="266" spans="5:5" hidden="1" x14ac:dyDescent="0.2">
      <c r="E266" s="266" t="s">
        <v>722</v>
      </c>
    </row>
    <row r="267" spans="5:5" hidden="1" x14ac:dyDescent="0.2">
      <c r="E267" s="266" t="s">
        <v>723</v>
      </c>
    </row>
    <row r="268" spans="5:5" hidden="1" x14ac:dyDescent="0.2">
      <c r="E268" s="266" t="s">
        <v>724</v>
      </c>
    </row>
    <row r="269" spans="5:5" hidden="1" x14ac:dyDescent="0.2">
      <c r="E269" s="266" t="s">
        <v>725</v>
      </c>
    </row>
    <row r="270" spans="5:5" hidden="1" x14ac:dyDescent="0.2">
      <c r="E270" s="266" t="s">
        <v>726</v>
      </c>
    </row>
    <row r="271" spans="5:5" hidden="1" x14ac:dyDescent="0.2">
      <c r="E271" s="266" t="s">
        <v>727</v>
      </c>
    </row>
    <row r="272" spans="5:5" hidden="1" x14ac:dyDescent="0.2">
      <c r="E272" s="266" t="s">
        <v>728</v>
      </c>
    </row>
    <row r="273" spans="5:5" hidden="1" x14ac:dyDescent="0.2">
      <c r="E273" s="266" t="s">
        <v>729</v>
      </c>
    </row>
    <row r="274" spans="5:5" hidden="1" x14ac:dyDescent="0.2">
      <c r="E274" s="266" t="s">
        <v>730</v>
      </c>
    </row>
    <row r="275" spans="5:5" hidden="1" x14ac:dyDescent="0.2">
      <c r="E275" s="266" t="s">
        <v>731</v>
      </c>
    </row>
    <row r="276" spans="5:5" hidden="1" x14ac:dyDescent="0.2">
      <c r="E276" s="266" t="s">
        <v>732</v>
      </c>
    </row>
    <row r="277" spans="5:5" hidden="1" x14ac:dyDescent="0.2">
      <c r="E277" s="266" t="s">
        <v>733</v>
      </c>
    </row>
    <row r="278" spans="5:5" hidden="1" x14ac:dyDescent="0.2">
      <c r="E278" s="266" t="s">
        <v>734</v>
      </c>
    </row>
    <row r="279" spans="5:5" hidden="1" x14ac:dyDescent="0.2">
      <c r="E279" s="266" t="s">
        <v>735</v>
      </c>
    </row>
    <row r="280" spans="5:5" hidden="1" x14ac:dyDescent="0.2">
      <c r="E280" s="266" t="s">
        <v>736</v>
      </c>
    </row>
    <row r="281" spans="5:5" hidden="1" x14ac:dyDescent="0.2">
      <c r="E281" s="266" t="s">
        <v>737</v>
      </c>
    </row>
    <row r="282" spans="5:5" hidden="1" x14ac:dyDescent="0.2">
      <c r="E282" s="266" t="s">
        <v>738</v>
      </c>
    </row>
    <row r="283" spans="5:5" hidden="1" x14ac:dyDescent="0.2">
      <c r="E283" s="266" t="s">
        <v>739</v>
      </c>
    </row>
    <row r="284" spans="5:5" hidden="1" x14ac:dyDescent="0.2">
      <c r="E284" s="266" t="s">
        <v>740</v>
      </c>
    </row>
    <row r="285" spans="5:5" hidden="1" x14ac:dyDescent="0.2">
      <c r="E285" s="266" t="s">
        <v>741</v>
      </c>
    </row>
    <row r="286" spans="5:5" hidden="1" x14ac:dyDescent="0.2">
      <c r="E286" s="266" t="s">
        <v>742</v>
      </c>
    </row>
    <row r="287" spans="5:5" hidden="1" x14ac:dyDescent="0.2">
      <c r="E287" s="266" t="s">
        <v>743</v>
      </c>
    </row>
    <row r="288" spans="5:5" hidden="1" x14ac:dyDescent="0.2">
      <c r="E288" s="266" t="s">
        <v>744</v>
      </c>
    </row>
    <row r="289" spans="5:5" hidden="1" x14ac:dyDescent="0.2">
      <c r="E289" s="266" t="s">
        <v>745</v>
      </c>
    </row>
    <row r="290" spans="5:5" hidden="1" x14ac:dyDescent="0.2">
      <c r="E290" s="266" t="s">
        <v>746</v>
      </c>
    </row>
    <row r="291" spans="5:5" hidden="1" x14ac:dyDescent="0.2">
      <c r="E291" s="266" t="s">
        <v>747</v>
      </c>
    </row>
    <row r="292" spans="5:5" hidden="1" x14ac:dyDescent="0.2">
      <c r="E292" s="266" t="s">
        <v>748</v>
      </c>
    </row>
    <row r="293" spans="5:5" hidden="1" x14ac:dyDescent="0.2">
      <c r="E293" s="266" t="s">
        <v>749</v>
      </c>
    </row>
    <row r="294" spans="5:5" hidden="1" x14ac:dyDescent="0.2">
      <c r="E294" s="266" t="s">
        <v>750</v>
      </c>
    </row>
    <row r="295" spans="5:5" hidden="1" x14ac:dyDescent="0.2">
      <c r="E295" s="266" t="s">
        <v>751</v>
      </c>
    </row>
    <row r="296" spans="5:5" hidden="1" x14ac:dyDescent="0.2">
      <c r="E296" s="266" t="s">
        <v>752</v>
      </c>
    </row>
    <row r="297" spans="5:5" hidden="1" x14ac:dyDescent="0.2">
      <c r="E297" s="266" t="s">
        <v>753</v>
      </c>
    </row>
    <row r="298" spans="5:5" hidden="1" x14ac:dyDescent="0.2">
      <c r="E298" s="266" t="s">
        <v>754</v>
      </c>
    </row>
    <row r="299" spans="5:5" hidden="1" x14ac:dyDescent="0.2">
      <c r="E299" s="266" t="s">
        <v>755</v>
      </c>
    </row>
    <row r="300" spans="5:5" hidden="1" x14ac:dyDescent="0.2">
      <c r="E300" s="266" t="s">
        <v>756</v>
      </c>
    </row>
    <row r="301" spans="5:5" hidden="1" x14ac:dyDescent="0.2">
      <c r="E301" s="266" t="s">
        <v>757</v>
      </c>
    </row>
    <row r="302" spans="5:5" hidden="1" x14ac:dyDescent="0.2">
      <c r="E302" s="266" t="s">
        <v>758</v>
      </c>
    </row>
    <row r="303" spans="5:5" hidden="1" x14ac:dyDescent="0.2">
      <c r="E303" s="266" t="s">
        <v>759</v>
      </c>
    </row>
    <row r="304" spans="5:5" hidden="1" x14ac:dyDescent="0.2">
      <c r="E304" s="266" t="s">
        <v>760</v>
      </c>
    </row>
    <row r="305" spans="5:5" hidden="1" x14ac:dyDescent="0.2">
      <c r="E305" s="266" t="s">
        <v>761</v>
      </c>
    </row>
    <row r="306" spans="5:5" hidden="1" x14ac:dyDescent="0.2">
      <c r="E306" s="266" t="s">
        <v>762</v>
      </c>
    </row>
    <row r="307" spans="5:5" hidden="1" x14ac:dyDescent="0.2">
      <c r="E307" s="266" t="s">
        <v>763</v>
      </c>
    </row>
    <row r="308" spans="5:5" hidden="1" x14ac:dyDescent="0.2">
      <c r="E308" s="266" t="s">
        <v>764</v>
      </c>
    </row>
    <row r="309" spans="5:5" hidden="1" x14ac:dyDescent="0.2">
      <c r="E309" s="266" t="s">
        <v>765</v>
      </c>
    </row>
    <row r="310" spans="5:5" hidden="1" x14ac:dyDescent="0.2">
      <c r="E310" s="266" t="s">
        <v>766</v>
      </c>
    </row>
    <row r="311" spans="5:5" hidden="1" x14ac:dyDescent="0.2">
      <c r="E311" s="266" t="s">
        <v>767</v>
      </c>
    </row>
    <row r="312" spans="5:5" hidden="1" x14ac:dyDescent="0.2">
      <c r="E312" s="266" t="s">
        <v>768</v>
      </c>
    </row>
    <row r="313" spans="5:5" hidden="1" x14ac:dyDescent="0.2">
      <c r="E313" s="266" t="s">
        <v>769</v>
      </c>
    </row>
    <row r="314" spans="5:5" hidden="1" x14ac:dyDescent="0.2">
      <c r="E314" s="266" t="s">
        <v>770</v>
      </c>
    </row>
    <row r="315" spans="5:5" hidden="1" x14ac:dyDescent="0.2">
      <c r="E315" s="266" t="s">
        <v>771</v>
      </c>
    </row>
    <row r="316" spans="5:5" hidden="1" x14ac:dyDescent="0.2">
      <c r="E316" s="266" t="s">
        <v>772</v>
      </c>
    </row>
    <row r="317" spans="5:5" hidden="1" x14ac:dyDescent="0.2">
      <c r="E317" s="266" t="s">
        <v>773</v>
      </c>
    </row>
    <row r="318" spans="5:5" hidden="1" x14ac:dyDescent="0.2">
      <c r="E318" s="266" t="s">
        <v>774</v>
      </c>
    </row>
    <row r="319" spans="5:5" hidden="1" x14ac:dyDescent="0.2">
      <c r="E319" s="266" t="s">
        <v>775</v>
      </c>
    </row>
    <row r="320" spans="5:5" hidden="1" x14ac:dyDescent="0.2">
      <c r="E320" s="266" t="s">
        <v>776</v>
      </c>
    </row>
    <row r="321" spans="5:5" hidden="1" x14ac:dyDescent="0.2">
      <c r="E321" s="266" t="s">
        <v>777</v>
      </c>
    </row>
    <row r="322" spans="5:5" hidden="1" x14ac:dyDescent="0.2">
      <c r="E322" s="266" t="s">
        <v>778</v>
      </c>
    </row>
    <row r="323" spans="5:5" hidden="1" x14ac:dyDescent="0.2">
      <c r="E323" s="266" t="s">
        <v>779</v>
      </c>
    </row>
    <row r="324" spans="5:5" hidden="1" x14ac:dyDescent="0.2">
      <c r="E324" s="266" t="s">
        <v>780</v>
      </c>
    </row>
    <row r="325" spans="5:5" hidden="1" x14ac:dyDescent="0.2">
      <c r="E325" s="266" t="s">
        <v>781</v>
      </c>
    </row>
    <row r="326" spans="5:5" hidden="1" x14ac:dyDescent="0.2">
      <c r="E326" s="266" t="s">
        <v>782</v>
      </c>
    </row>
    <row r="327" spans="5:5" hidden="1" x14ac:dyDescent="0.2"/>
    <row r="328" spans="5:5" hidden="1" x14ac:dyDescent="0.2"/>
    <row r="329" spans="5:5" hidden="1" x14ac:dyDescent="0.2"/>
    <row r="330" spans="5:5" hidden="1" x14ac:dyDescent="0.2"/>
    <row r="331" spans="5:5" hidden="1" x14ac:dyDescent="0.2"/>
    <row r="332" spans="5:5" hidden="1" x14ac:dyDescent="0.2"/>
    <row r="333" spans="5:5" hidden="1" x14ac:dyDescent="0.2"/>
    <row r="334" spans="5:5" hidden="1" x14ac:dyDescent="0.2"/>
    <row r="335" spans="5:5" hidden="1" x14ac:dyDescent="0.2"/>
    <row r="336" spans="5:5"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sheetData>
  <sheetProtection algorithmName="SHA-512" hashValue="/NNK8l6qjX+XOQcWl9+mryDli0hO4skvI3PfDhKGvrZ/iKJbrgphbATLTCuCc/VFdnyFVqit7fFYHjNlM1mr+A==" saltValue="kDRaGYrTLo+qTRax3yQ70Q==" spinCount="100000" sheet="1" objects="1" scenarios="1" formatColumns="0" formatRows="0"/>
  <mergeCells count="210">
    <mergeCell ref="A1:K1"/>
    <mergeCell ref="A3:B3"/>
    <mergeCell ref="C3:H3"/>
    <mergeCell ref="A5:B5"/>
    <mergeCell ref="C5:H5"/>
    <mergeCell ref="A6:K6"/>
    <mergeCell ref="A9:K9"/>
    <mergeCell ref="M9:W9"/>
    <mergeCell ref="Y9:AI9"/>
    <mergeCell ref="M1:W1"/>
    <mergeCell ref="M3:N3"/>
    <mergeCell ref="O3:T3"/>
    <mergeCell ref="M5:N5"/>
    <mergeCell ref="O5:T5"/>
    <mergeCell ref="M6:W6"/>
    <mergeCell ref="AK9:AU9"/>
    <mergeCell ref="AW9:BG9"/>
    <mergeCell ref="BI9:BS9"/>
    <mergeCell ref="A8:K8"/>
    <mergeCell ref="M8:W8"/>
    <mergeCell ref="Y8:AI8"/>
    <mergeCell ref="AK8:AU8"/>
    <mergeCell ref="AW8:BG8"/>
    <mergeCell ref="BI8:BS8"/>
    <mergeCell ref="AK11:AM11"/>
    <mergeCell ref="AN11:AU11"/>
    <mergeCell ref="AW11:AY11"/>
    <mergeCell ref="AZ11:BG11"/>
    <mergeCell ref="BI11:BK11"/>
    <mergeCell ref="BL11:BS11"/>
    <mergeCell ref="A11:C11"/>
    <mergeCell ref="D11:K11"/>
    <mergeCell ref="M11:O11"/>
    <mergeCell ref="P11:W11"/>
    <mergeCell ref="Y11:AA11"/>
    <mergeCell ref="AB11:AI11"/>
    <mergeCell ref="AW12:AY12"/>
    <mergeCell ref="AZ12:BG12"/>
    <mergeCell ref="BI12:BK12"/>
    <mergeCell ref="BL12:BS12"/>
    <mergeCell ref="A12:C12"/>
    <mergeCell ref="D12:K12"/>
    <mergeCell ref="M12:O12"/>
    <mergeCell ref="P12:W12"/>
    <mergeCell ref="Y12:AA12"/>
    <mergeCell ref="AB12:AI12"/>
    <mergeCell ref="AK12:AM12"/>
    <mergeCell ref="AN12:AU12"/>
    <mergeCell ref="F15:K15"/>
    <mergeCell ref="R15:W15"/>
    <mergeCell ref="AD15:AI15"/>
    <mergeCell ref="AP15:AU15"/>
    <mergeCell ref="BB15:BG15"/>
    <mergeCell ref="BN15:BS15"/>
    <mergeCell ref="A18:G18"/>
    <mergeCell ref="M18:S18"/>
    <mergeCell ref="Y18:AE18"/>
    <mergeCell ref="AK18:AQ18"/>
    <mergeCell ref="AW18:BC18"/>
    <mergeCell ref="BI18:BO18"/>
    <mergeCell ref="A17:G17"/>
    <mergeCell ref="M17:S17"/>
    <mergeCell ref="Y17:AE17"/>
    <mergeCell ref="AK17:AQ17"/>
    <mergeCell ref="AW17:BC17"/>
    <mergeCell ref="BI17:BO17"/>
    <mergeCell ref="A20:K20"/>
    <mergeCell ref="M20:W20"/>
    <mergeCell ref="Y20:AI20"/>
    <mergeCell ref="AK20:AU20"/>
    <mergeCell ref="AW20:BG20"/>
    <mergeCell ref="BI20:BS20"/>
    <mergeCell ref="A19:G19"/>
    <mergeCell ref="M19:S19"/>
    <mergeCell ref="Y19:AE19"/>
    <mergeCell ref="AK19:AQ19"/>
    <mergeCell ref="AW19:BC19"/>
    <mergeCell ref="BI19:BO19"/>
    <mergeCell ref="B23:G23"/>
    <mergeCell ref="N23:S23"/>
    <mergeCell ref="Z23:AE23"/>
    <mergeCell ref="AL23:AQ23"/>
    <mergeCell ref="AX23:BC23"/>
    <mergeCell ref="BJ23:BO23"/>
    <mergeCell ref="A22:G22"/>
    <mergeCell ref="M22:S22"/>
    <mergeCell ref="Y22:AE22"/>
    <mergeCell ref="AK22:AQ22"/>
    <mergeCell ref="AW22:BC22"/>
    <mergeCell ref="BI22:BO22"/>
    <mergeCell ref="A30:I30"/>
    <mergeCell ref="M30:U30"/>
    <mergeCell ref="Y30:AG30"/>
    <mergeCell ref="AK30:AS30"/>
    <mergeCell ref="AW30:BE30"/>
    <mergeCell ref="BI30:BQ30"/>
    <mergeCell ref="A29:G29"/>
    <mergeCell ref="M29:S29"/>
    <mergeCell ref="Y29:AE29"/>
    <mergeCell ref="AK29:AQ29"/>
    <mergeCell ref="AW29:BC29"/>
    <mergeCell ref="BI29:BO29"/>
    <mergeCell ref="A33:G33"/>
    <mergeCell ref="M33:S33"/>
    <mergeCell ref="Y33:AE33"/>
    <mergeCell ref="AK33:AQ33"/>
    <mergeCell ref="AW33:BC33"/>
    <mergeCell ref="BI33:BO33"/>
    <mergeCell ref="B31:G31"/>
    <mergeCell ref="N31:S31"/>
    <mergeCell ref="Z31:AE31"/>
    <mergeCell ref="AL31:AQ31"/>
    <mergeCell ref="AX31:BC31"/>
    <mergeCell ref="BJ31:BO31"/>
    <mergeCell ref="AK36:AQ36"/>
    <mergeCell ref="AW36:BC36"/>
    <mergeCell ref="BI36:BO36"/>
    <mergeCell ref="B34:G34"/>
    <mergeCell ref="N34:S34"/>
    <mergeCell ref="Z34:AE34"/>
    <mergeCell ref="AL34:AQ34"/>
    <mergeCell ref="AX34:BC34"/>
    <mergeCell ref="BJ34:BO34"/>
    <mergeCell ref="A36:G36"/>
    <mergeCell ref="M36:S36"/>
    <mergeCell ref="Y36:AE36"/>
    <mergeCell ref="AO38:AP38"/>
    <mergeCell ref="BA38:BB38"/>
    <mergeCell ref="BM38:BN38"/>
    <mergeCell ref="B37:G37"/>
    <mergeCell ref="N37:S37"/>
    <mergeCell ref="Z37:AE37"/>
    <mergeCell ref="AL37:AQ37"/>
    <mergeCell ref="AX37:BC37"/>
    <mergeCell ref="BJ37:BO37"/>
    <mergeCell ref="E38:F38"/>
    <mergeCell ref="Q38:R38"/>
    <mergeCell ref="AC38:AD38"/>
    <mergeCell ref="AK41:AQ41"/>
    <mergeCell ref="AW41:BC41"/>
    <mergeCell ref="BI41:BO41"/>
    <mergeCell ref="A39:G39"/>
    <mergeCell ref="M39:S39"/>
    <mergeCell ref="Y39:AE39"/>
    <mergeCell ref="AK39:AQ39"/>
    <mergeCell ref="AW39:BC39"/>
    <mergeCell ref="BI39:BO39"/>
    <mergeCell ref="A41:G41"/>
    <mergeCell ref="M41:S41"/>
    <mergeCell ref="Y41:AE41"/>
    <mergeCell ref="AK45:AQ45"/>
    <mergeCell ref="AW45:BC45"/>
    <mergeCell ref="BI45:BO45"/>
    <mergeCell ref="A43:G43"/>
    <mergeCell ref="M43:S43"/>
    <mergeCell ref="Y43:AE43"/>
    <mergeCell ref="AK43:AQ43"/>
    <mergeCell ref="AW43:BC43"/>
    <mergeCell ref="BI43:BO43"/>
    <mergeCell ref="A45:G45"/>
    <mergeCell ref="M45:S45"/>
    <mergeCell ref="Y45:AE45"/>
    <mergeCell ref="AK49:AQ49"/>
    <mergeCell ref="AW49:BC49"/>
    <mergeCell ref="BI49:BO49"/>
    <mergeCell ref="A47:G47"/>
    <mergeCell ref="M47:S47"/>
    <mergeCell ref="Y47:AE47"/>
    <mergeCell ref="AK47:AQ47"/>
    <mergeCell ref="AW47:BC47"/>
    <mergeCell ref="BI47:BO47"/>
    <mergeCell ref="A49:G49"/>
    <mergeCell ref="M49:S49"/>
    <mergeCell ref="Y49:AE49"/>
    <mergeCell ref="AK51:AQ51"/>
    <mergeCell ref="AW51:BC51"/>
    <mergeCell ref="BI51:BO51"/>
    <mergeCell ref="A50:G50"/>
    <mergeCell ref="M50:S50"/>
    <mergeCell ref="Y50:AE50"/>
    <mergeCell ref="AK50:AQ50"/>
    <mergeCell ref="AW50:BC50"/>
    <mergeCell ref="BI50:BO50"/>
    <mergeCell ref="A51:G51"/>
    <mergeCell ref="M51:S51"/>
    <mergeCell ref="Y51:AE51"/>
    <mergeCell ref="AK1:AU1"/>
    <mergeCell ref="AK3:AL3"/>
    <mergeCell ref="AM3:AR3"/>
    <mergeCell ref="AK5:AL5"/>
    <mergeCell ref="AM5:AR5"/>
    <mergeCell ref="AK6:AU6"/>
    <mergeCell ref="Y1:AI1"/>
    <mergeCell ref="Y3:Z3"/>
    <mergeCell ref="AA3:AF3"/>
    <mergeCell ref="Y5:Z5"/>
    <mergeCell ref="AA5:AF5"/>
    <mergeCell ref="Y6:AI6"/>
    <mergeCell ref="BI1:BS1"/>
    <mergeCell ref="BI3:BJ3"/>
    <mergeCell ref="BK3:BP3"/>
    <mergeCell ref="BI5:BJ5"/>
    <mergeCell ref="BK5:BP5"/>
    <mergeCell ref="BI6:BS6"/>
    <mergeCell ref="AW1:BG1"/>
    <mergeCell ref="AW3:AX3"/>
    <mergeCell ref="AY3:BD3"/>
    <mergeCell ref="AW5:AX5"/>
    <mergeCell ref="AY5:BD5"/>
    <mergeCell ref="AW6:BG6"/>
  </mergeCells>
  <conditionalFormatting sqref="K30">
    <cfRule type="cellIs" dxfId="14" priority="34" operator="notEqual">
      <formula>$K$29</formula>
    </cfRule>
  </conditionalFormatting>
  <conditionalFormatting sqref="K19">
    <cfRule type="cellIs" dxfId="13" priority="33" operator="notEqual">
      <formula>$K$29</formula>
    </cfRule>
  </conditionalFormatting>
  <conditionalFormatting sqref="W30">
    <cfRule type="cellIs" dxfId="12" priority="10" operator="notEqual">
      <formula>$K$29</formula>
    </cfRule>
  </conditionalFormatting>
  <conditionalFormatting sqref="W19">
    <cfRule type="cellIs" dxfId="11" priority="9" operator="notEqual">
      <formula>$K$29</formula>
    </cfRule>
  </conditionalFormatting>
  <conditionalFormatting sqref="AI30">
    <cfRule type="cellIs" dxfId="10" priority="8" operator="notEqual">
      <formula>$K$29</formula>
    </cfRule>
  </conditionalFormatting>
  <conditionalFormatting sqref="AI19">
    <cfRule type="cellIs" dxfId="9" priority="7" operator="notEqual">
      <formula>$K$29</formula>
    </cfRule>
  </conditionalFormatting>
  <conditionalFormatting sqref="AU30">
    <cfRule type="cellIs" dxfId="8" priority="6" operator="notEqual">
      <formula>$K$29</formula>
    </cfRule>
  </conditionalFormatting>
  <conditionalFormatting sqref="AU19">
    <cfRule type="cellIs" dxfId="7" priority="5" operator="notEqual">
      <formula>$K$29</formula>
    </cfRule>
  </conditionalFormatting>
  <conditionalFormatting sqref="BG30">
    <cfRule type="cellIs" dxfId="6" priority="4" operator="notEqual">
      <formula>$K$29</formula>
    </cfRule>
  </conditionalFormatting>
  <conditionalFormatting sqref="BG19">
    <cfRule type="cellIs" dxfId="5" priority="3" operator="notEqual">
      <formula>$K$29</formula>
    </cfRule>
  </conditionalFormatting>
  <conditionalFormatting sqref="BS30">
    <cfRule type="cellIs" dxfId="4" priority="2" operator="notEqual">
      <formula>$K$29</formula>
    </cfRule>
  </conditionalFormatting>
  <conditionalFormatting sqref="BS19">
    <cfRule type="cellIs" dxfId="3" priority="1" operator="notEqual">
      <formula>$K$29</formula>
    </cfRule>
  </conditionalFormatting>
  <dataValidations count="4">
    <dataValidation type="date" operator="greaterThanOrEqual" allowBlank="1" showInputMessage="1" showErrorMessage="1" sqref="G38 S38 BC38 AE38 AQ38 BO38" xr:uid="{00000000-0002-0000-0D00-000000000000}">
      <formula1>1</formula1>
    </dataValidation>
    <dataValidation type="decimal" operator="greaterThanOrEqual" allowBlank="1" showInputMessage="1" showErrorMessage="1" sqref="H17:J18 H23:J27 BD31:BF31 H37:J37 H41:J41 H45:J45 T23:V27 BP17:BR18 BP34:BR34 T41:V41 T45:V45 BP23:BR27 T17:V18 H49:J49 H34:J34 T37:V37 BD41:BF41 BD23:BF27 T49:V49 AF17:AH18 BD34:BF34 T34:V34 AF37:AH37 AF41:AH41 AF45:AH45 AF49:AH49 AR17:AT18 AF23:AH27 AF34:AH34 AR37:AT37 AR41:AT41 AR45:AT45 AR49:AT49 BD17:BF18 AR23:AT27 AR34:AT34 BD37:BF37 BD45:BF45 BD49:BF49 BP41:BR41 BP45:BR45 BP49:BR49 H31:J31 BP37:BR37 T31:V31 AF31:AH31 AR31:AT31 BP31:BR31" xr:uid="{00000000-0002-0000-0D00-000001000000}">
      <formula1>0</formula1>
    </dataValidation>
    <dataValidation type="list" allowBlank="1" showInputMessage="1" showErrorMessage="1" sqref="C5:H5 BK5:BP5 AY5:BD5 AM5:AR5 AA5:AF5 O5:T5" xr:uid="{00000000-0002-0000-0D00-000002000000}">
      <formula1>$H$86:$H$91</formula1>
    </dataValidation>
    <dataValidation type="list" allowBlank="1" showInputMessage="1" showErrorMessage="1" sqref="D13:K13 BL13:BS13 AN13:AU13 AB13:AI13 P13:W13 AZ13:BG13" xr:uid="{00000000-0002-0000-0D00-000003000000}">
      <formula1>#REF!</formula1>
    </dataValidation>
  </dataValidations>
  <printOptions horizontalCentered="1" verticalCentered="1"/>
  <pageMargins left="0.25" right="0.25" top="0.75" bottom="0.75" header="0.3" footer="0.3"/>
  <pageSetup scale="96" orientation="portrait" r:id="rId1"/>
  <headerFooter>
    <oddFooter>&amp;L&amp;A&amp;C&amp;D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sheetPr>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theme="6"/>
    <pageSetUpPr fitToPage="1"/>
  </sheetPr>
  <dimension ref="A1:K344"/>
  <sheetViews>
    <sheetView workbookViewId="0">
      <pane ySplit="1" topLeftCell="A29" activePane="bottomLeft" state="frozen"/>
      <selection pane="bottomLeft" activeCell="I20" sqref="I20"/>
    </sheetView>
  </sheetViews>
  <sheetFormatPr defaultColWidth="9.140625" defaultRowHeight="12.75" x14ac:dyDescent="0.2"/>
  <cols>
    <col min="1" max="1" width="6.7109375" style="266" customWidth="1"/>
    <col min="2" max="2" width="11.140625" style="266" customWidth="1"/>
    <col min="3" max="4" width="9.140625" style="266"/>
    <col min="5" max="5" width="9.5703125" style="266" customWidth="1"/>
    <col min="6" max="6" width="7.28515625" style="266" customWidth="1"/>
    <col min="7" max="7" width="8.7109375" style="266" customWidth="1"/>
    <col min="8" max="8" width="11" style="271" bestFit="1" customWidth="1"/>
    <col min="9" max="10" width="12.28515625" style="271" bestFit="1" customWidth="1"/>
    <col min="11" max="11" width="11.7109375" style="271" bestFit="1" customWidth="1"/>
    <col min="12" max="16384" width="9.140625" style="266"/>
  </cols>
  <sheetData>
    <row r="1" spans="1:11" x14ac:dyDescent="0.2">
      <c r="A1" s="1504" t="s">
        <v>416</v>
      </c>
      <c r="B1" s="1504"/>
      <c r="C1" s="1504"/>
      <c r="D1" s="1504"/>
      <c r="E1" s="1504"/>
      <c r="F1" s="1504"/>
      <c r="G1" s="1504"/>
      <c r="H1" s="1504"/>
      <c r="I1" s="1504"/>
      <c r="J1" s="1504"/>
      <c r="K1" s="1504"/>
    </row>
    <row r="2" spans="1:11" x14ac:dyDescent="0.2">
      <c r="A2" s="267"/>
      <c r="B2" s="267"/>
      <c r="C2" s="267"/>
      <c r="D2" s="267"/>
      <c r="E2" s="267"/>
      <c r="F2" s="267"/>
      <c r="G2" s="267"/>
    </row>
    <row r="3" spans="1:11" ht="15" customHeight="1" x14ac:dyDescent="0.2">
      <c r="A3" s="1465" t="s">
        <v>1</v>
      </c>
      <c r="B3" s="1465"/>
      <c r="C3" s="1208">
        <f>Summary!B3</f>
        <v>0</v>
      </c>
      <c r="D3" s="1208"/>
      <c r="E3" s="1208"/>
      <c r="F3" s="1208"/>
      <c r="G3" s="1208"/>
      <c r="H3" s="1208"/>
      <c r="I3" s="279"/>
      <c r="J3" s="279" t="s">
        <v>137</v>
      </c>
      <c r="K3" s="244">
        <f>Summary!H3</f>
        <v>0</v>
      </c>
    </row>
    <row r="4" spans="1:11" s="276" customFormat="1" ht="5.25" customHeight="1" x14ac:dyDescent="0.2">
      <c r="A4" s="111"/>
      <c r="B4" s="111"/>
      <c r="C4" s="525"/>
      <c r="D4" s="525"/>
      <c r="E4" s="525"/>
      <c r="F4" s="525"/>
      <c r="G4" s="525"/>
      <c r="H4" s="525"/>
      <c r="I4" s="526"/>
      <c r="J4" s="526"/>
      <c r="K4" s="527"/>
    </row>
    <row r="5" spans="1:11" x14ac:dyDescent="0.2">
      <c r="A5" s="1505" t="s">
        <v>939</v>
      </c>
      <c r="B5" s="1505"/>
      <c r="C5" s="1210" t="str">
        <f>Summary!G5</f>
        <v>Initial Application</v>
      </c>
      <c r="D5" s="1208"/>
      <c r="E5" s="1208"/>
      <c r="F5" s="1208"/>
      <c r="G5" s="1208"/>
      <c r="H5" s="1208"/>
      <c r="I5" s="524"/>
      <c r="J5" s="524"/>
      <c r="K5" s="524"/>
    </row>
    <row r="6" spans="1:11" ht="15" customHeight="1" x14ac:dyDescent="0.2">
      <c r="A6" s="1507" t="s">
        <v>434</v>
      </c>
      <c r="B6" s="1507"/>
      <c r="C6" s="1507"/>
      <c r="D6" s="1507"/>
      <c r="E6" s="1507"/>
      <c r="F6" s="1507"/>
      <c r="G6" s="1507"/>
      <c r="H6" s="1507"/>
      <c r="I6" s="1507"/>
      <c r="J6" s="1507"/>
      <c r="K6" s="1507"/>
    </row>
    <row r="7" spans="1:11" ht="6.75" customHeight="1" x14ac:dyDescent="0.2">
      <c r="A7" s="268"/>
      <c r="B7" s="268"/>
      <c r="C7" s="268"/>
    </row>
    <row r="8" spans="1:11" ht="12.75" customHeight="1" x14ac:dyDescent="0.2">
      <c r="A8" s="1521" t="s">
        <v>786</v>
      </c>
      <c r="B8" s="1521"/>
      <c r="C8" s="1521"/>
      <c r="D8" s="1521"/>
      <c r="E8" s="1521"/>
      <c r="F8" s="1521"/>
      <c r="G8" s="1521"/>
      <c r="H8" s="1521"/>
      <c r="I8" s="1521"/>
      <c r="J8" s="1521"/>
      <c r="K8" s="1521"/>
    </row>
    <row r="9" spans="1:11" ht="12.75" customHeight="1" x14ac:dyDescent="0.2">
      <c r="A9" s="1529" t="s">
        <v>1285</v>
      </c>
      <c r="B9" s="1529"/>
      <c r="C9" s="1529"/>
      <c r="D9" s="1529"/>
      <c r="E9" s="1529"/>
      <c r="F9" s="1529"/>
      <c r="G9" s="1529"/>
      <c r="H9" s="1529"/>
      <c r="I9" s="1529"/>
      <c r="J9" s="1529"/>
      <c r="K9" s="1529"/>
    </row>
    <row r="10" spans="1:11" ht="7.5" customHeight="1" x14ac:dyDescent="0.2">
      <c r="A10" s="262"/>
      <c r="B10" s="269"/>
      <c r="C10" s="267"/>
      <c r="D10" s="264"/>
      <c r="E10" s="264"/>
      <c r="F10" s="264"/>
      <c r="G10" s="264"/>
    </row>
    <row r="11" spans="1:11" x14ac:dyDescent="0.2">
      <c r="A11" s="1525" t="s">
        <v>783</v>
      </c>
      <c r="B11" s="1525"/>
      <c r="C11" s="1525"/>
      <c r="D11" s="1536" t="str">
        <f>CONCATENATE('LIHTC Calc (site Entry)'!D11:K11,"-",'LIHTC Calc (site Entry)'!P11,"-",'LIHTC Calc (site Entry)'!AB11,"-",'LIHTC Calc (site Entry)'!AN11,"-",'LIHTC Calc (site Entry)'!AZ11,"-",'LIHTC Calc (site Entry)'!BL11)</f>
        <v>-----</v>
      </c>
      <c r="E11" s="1537"/>
      <c r="F11" s="1537"/>
      <c r="G11" s="1537"/>
      <c r="H11" s="1537"/>
      <c r="I11" s="1537"/>
      <c r="J11" s="1537"/>
      <c r="K11" s="1538"/>
    </row>
    <row r="12" spans="1:11" x14ac:dyDescent="0.2">
      <c r="A12" s="1525" t="s">
        <v>784</v>
      </c>
      <c r="B12" s="1525"/>
      <c r="C12" s="1525"/>
      <c r="D12" s="1536" t="str">
        <f>CONCATENATE('LIHTC Calc (site Entry)'!D12:K12,"-",'LIHTC Calc (site Entry)'!P12,"-",'LIHTC Calc (site Entry)'!AB12,"-",'LIHTC Calc (site Entry)'!AN12,"-",'LIHTC Calc (site Entry)'!AZ12,"-",'LIHTC Calc (site Entry)'!BL12)</f>
        <v>-----</v>
      </c>
      <c r="E12" s="1537"/>
      <c r="F12" s="1537"/>
      <c r="G12" s="1537"/>
      <c r="H12" s="1537"/>
      <c r="I12" s="1537"/>
      <c r="J12" s="1537"/>
      <c r="K12" s="1538"/>
    </row>
    <row r="13" spans="1:11" s="276" customFormat="1" ht="6.75" customHeight="1" x14ac:dyDescent="0.2">
      <c r="A13" s="275"/>
      <c r="B13" s="275"/>
      <c r="C13" s="275"/>
      <c r="D13" s="274"/>
      <c r="E13" s="274"/>
      <c r="F13" s="274"/>
      <c r="G13" s="274"/>
      <c r="H13" s="274"/>
      <c r="I13" s="274"/>
      <c r="J13" s="274"/>
      <c r="K13" s="274"/>
    </row>
    <row r="14" spans="1:11" x14ac:dyDescent="0.2">
      <c r="A14" s="1525" t="s">
        <v>785</v>
      </c>
      <c r="B14" s="1525"/>
      <c r="C14" s="1525"/>
      <c r="D14" s="1525"/>
      <c r="E14" s="1525"/>
      <c r="F14" s="1525"/>
      <c r="G14" s="1525"/>
      <c r="H14" s="1525"/>
      <c r="I14" s="1525"/>
      <c r="J14" s="1525"/>
      <c r="K14" s="1525"/>
    </row>
    <row r="15" spans="1:11" ht="2.25" customHeight="1" x14ac:dyDescent="0.2">
      <c r="A15" s="268"/>
      <c r="B15" s="267"/>
      <c r="C15" s="267"/>
      <c r="D15" s="270"/>
      <c r="E15" s="270"/>
      <c r="F15" s="270"/>
      <c r="G15" s="270"/>
    </row>
    <row r="16" spans="1:11" x14ac:dyDescent="0.2">
      <c r="B16" s="1533" t="s">
        <v>1038</v>
      </c>
      <c r="C16" s="1534"/>
      <c r="D16" s="1535"/>
      <c r="E16" s="272"/>
      <c r="F16" s="274"/>
      <c r="G16" s="1539" t="s">
        <v>1039</v>
      </c>
      <c r="H16" s="1540"/>
      <c r="I16" s="1541"/>
      <c r="J16" s="272"/>
      <c r="K16" s="266"/>
    </row>
    <row r="17" spans="1:11" x14ac:dyDescent="0.2">
      <c r="A17" s="268"/>
      <c r="B17" s="268"/>
      <c r="C17" s="268"/>
      <c r="D17" s="267"/>
      <c r="E17" s="267"/>
      <c r="F17" s="267"/>
    </row>
    <row r="18" spans="1:11" x14ac:dyDescent="0.2">
      <c r="A18" s="268"/>
      <c r="B18" s="268"/>
      <c r="C18" s="268"/>
      <c r="D18" s="267"/>
      <c r="E18" s="267"/>
      <c r="F18" s="1532" t="s">
        <v>1035</v>
      </c>
      <c r="G18" s="1532"/>
      <c r="H18" s="1532"/>
      <c r="I18" s="1532"/>
      <c r="J18" s="1532"/>
      <c r="K18" s="1532"/>
    </row>
    <row r="19" spans="1:11" ht="37.5" x14ac:dyDescent="0.2">
      <c r="H19" s="643" t="s">
        <v>1036</v>
      </c>
      <c r="I19" s="643" t="s">
        <v>1037</v>
      </c>
      <c r="J19" s="643" t="s">
        <v>1282</v>
      </c>
      <c r="K19" s="263" t="s">
        <v>36</v>
      </c>
    </row>
    <row r="20" spans="1:11" x14ac:dyDescent="0.2">
      <c r="A20" s="1524" t="s">
        <v>419</v>
      </c>
      <c r="B20" s="1524"/>
      <c r="C20" s="1524"/>
      <c r="D20" s="1524"/>
      <c r="E20" s="1524"/>
      <c r="F20" s="1524"/>
      <c r="G20" s="1524"/>
      <c r="H20" s="837">
        <f>'LIHTC Calc (site Entry)'!H17+'LIHTC Calc (site Entry)'!T17+'LIHTC Calc (site Entry)'!AF17+'LIHTC Calc (site Entry)'!AR17+'LIHTC Calc (site Entry)'!BD17+'LIHTC Calc (site Entry)'!BP17</f>
        <v>0</v>
      </c>
      <c r="I20" s="837">
        <f>'LIHTC Calc (site Entry)'!I17+'LIHTC Calc (site Entry)'!U17+'LIHTC Calc (site Entry)'!AG17+'LIHTC Calc (site Entry)'!AS17+'LIHTC Calc (site Entry)'!BE17+'LIHTC Calc (site Entry)'!BQ17</f>
        <v>0</v>
      </c>
      <c r="J20" s="837">
        <f>'LIHTC Calc (site Entry)'!J17+'LIHTC Calc (site Entry)'!V17+'LIHTC Calc (site Entry)'!AH17+'LIHTC Calc (site Entry)'!AT17+'LIHTC Calc (site Entry)'!BF17+'LIHTC Calc (site Entry)'!BR17</f>
        <v>0</v>
      </c>
      <c r="K20" s="459">
        <f>H20+I20+J20</f>
        <v>0</v>
      </c>
    </row>
    <row r="21" spans="1:11" ht="12.75" customHeight="1" x14ac:dyDescent="0.2">
      <c r="A21" s="1523" t="s">
        <v>420</v>
      </c>
      <c r="B21" s="1523"/>
      <c r="C21" s="1523"/>
      <c r="D21" s="1523"/>
      <c r="E21" s="1523"/>
      <c r="F21" s="1523"/>
      <c r="G21" s="1523"/>
      <c r="H21" s="837">
        <f>'LIHTC Calc (site Entry)'!H18+'LIHTC Calc (site Entry)'!T18+'LIHTC Calc (site Entry)'!AF18+'LIHTC Calc (site Entry)'!AR18+'LIHTC Calc (site Entry)'!BD18+'LIHTC Calc (site Entry)'!BP18</f>
        <v>0</v>
      </c>
      <c r="I21" s="837">
        <f>'LIHTC Calc (site Entry)'!I18+'LIHTC Calc (site Entry)'!U18+'LIHTC Calc (site Entry)'!AG18+'LIHTC Calc (site Entry)'!AS18+'LIHTC Calc (site Entry)'!BE18+'LIHTC Calc (site Entry)'!BQ18</f>
        <v>0</v>
      </c>
      <c r="J21" s="837">
        <f>'LIHTC Calc (site Entry)'!J18+'LIHTC Calc (site Entry)'!V18+'LIHTC Calc (site Entry)'!AH18+'LIHTC Calc (site Entry)'!AT18+'LIHTC Calc (site Entry)'!BF18+'LIHTC Calc (site Entry)'!BR18</f>
        <v>0</v>
      </c>
      <c r="K21" s="459">
        <f>H21+I21+J21</f>
        <v>0</v>
      </c>
    </row>
    <row r="22" spans="1:11" ht="6" customHeight="1" x14ac:dyDescent="0.2">
      <c r="A22" s="1518"/>
      <c r="B22" s="1518"/>
      <c r="C22" s="1518"/>
      <c r="D22" s="1518"/>
      <c r="E22" s="1518"/>
      <c r="F22" s="1518"/>
      <c r="G22" s="1518"/>
      <c r="K22" s="460"/>
    </row>
    <row r="23" spans="1:11" ht="12.75" customHeight="1" x14ac:dyDescent="0.2">
      <c r="A23" s="1521" t="s">
        <v>788</v>
      </c>
      <c r="B23" s="1521"/>
      <c r="C23" s="1521"/>
      <c r="D23" s="1521"/>
      <c r="E23" s="1521"/>
      <c r="F23" s="1521"/>
      <c r="G23" s="1521"/>
      <c r="H23" s="1521"/>
      <c r="I23" s="1521"/>
      <c r="J23" s="1521"/>
      <c r="K23" s="1521"/>
    </row>
    <row r="24" spans="1:11" x14ac:dyDescent="0.2">
      <c r="A24" s="268"/>
      <c r="B24" s="268"/>
      <c r="C24" s="268"/>
      <c r="D24" s="267"/>
      <c r="E24" s="267"/>
      <c r="F24" s="267"/>
      <c r="G24" s="273" t="s">
        <v>1034</v>
      </c>
    </row>
    <row r="25" spans="1:11" ht="37.5" x14ac:dyDescent="0.2">
      <c r="A25" s="1520" t="s">
        <v>421</v>
      </c>
      <c r="B25" s="1520"/>
      <c r="C25" s="1520"/>
      <c r="D25" s="1520"/>
      <c r="E25" s="1520"/>
      <c r="F25" s="1520"/>
      <c r="G25" s="1520"/>
      <c r="H25" s="643" t="s">
        <v>1036</v>
      </c>
      <c r="I25" s="643" t="s">
        <v>1037</v>
      </c>
      <c r="J25" s="643" t="s">
        <v>1282</v>
      </c>
      <c r="K25" s="263" t="s">
        <v>36</v>
      </c>
    </row>
    <row r="26" spans="1:11" x14ac:dyDescent="0.2">
      <c r="A26" s="267"/>
      <c r="B26" s="1519" t="s">
        <v>422</v>
      </c>
      <c r="C26" s="1519"/>
      <c r="D26" s="1519"/>
      <c r="E26" s="1519"/>
      <c r="F26" s="1519"/>
      <c r="G26" s="1519"/>
      <c r="H26" s="837">
        <f>'LIHTC Calc (site Entry)'!H23+'LIHTC Calc (site Entry)'!T23+'LIHTC Calc (site Entry)'!AF23+'LIHTC Calc (site Entry)'!AR23+'LIHTC Calc (site Entry)'!BD23+'LIHTC Calc (site Entry)'!BP23</f>
        <v>0</v>
      </c>
      <c r="I26" s="837">
        <f>'LIHTC Calc (site Entry)'!I23+'LIHTC Calc (site Entry)'!U23+'LIHTC Calc (site Entry)'!AG23+'LIHTC Calc (site Entry)'!AS23+'LIHTC Calc (site Entry)'!BE23+'LIHTC Calc (site Entry)'!BQ23</f>
        <v>0</v>
      </c>
      <c r="J26" s="837">
        <f>'LIHTC Calc (site Entry)'!J23+'LIHTC Calc (site Entry)'!V23+'LIHTC Calc (site Entry)'!AH23+'LIHTC Calc (site Entry)'!AT23+'LIHTC Calc (site Entry)'!BF23+'LIHTC Calc (site Entry)'!BR23</f>
        <v>0</v>
      </c>
      <c r="K26" s="269"/>
    </row>
    <row r="27" spans="1:11" x14ac:dyDescent="0.2">
      <c r="A27" s="267"/>
      <c r="B27" s="847" t="s">
        <v>423</v>
      </c>
      <c r="C27" s="847"/>
      <c r="D27" s="536"/>
      <c r="E27" s="536"/>
      <c r="F27" s="536"/>
      <c r="G27" s="536"/>
      <c r="H27" s="837">
        <f>'LIHTC Calc (site Entry)'!H24+'LIHTC Calc (site Entry)'!T24+'LIHTC Calc (site Entry)'!AF24+'LIHTC Calc (site Entry)'!AR24+'LIHTC Calc (site Entry)'!BD24+'LIHTC Calc (site Entry)'!BP24</f>
        <v>0</v>
      </c>
      <c r="I27" s="837">
        <f>'LIHTC Calc (site Entry)'!I24+'LIHTC Calc (site Entry)'!U24+'LIHTC Calc (site Entry)'!AG24+'LIHTC Calc (site Entry)'!AS24+'LIHTC Calc (site Entry)'!BE24+'LIHTC Calc (site Entry)'!BQ24</f>
        <v>0</v>
      </c>
      <c r="J27" s="837">
        <f>'LIHTC Calc (site Entry)'!J24+'LIHTC Calc (site Entry)'!V24+'LIHTC Calc (site Entry)'!AH24+'LIHTC Calc (site Entry)'!AT24+'LIHTC Calc (site Entry)'!BF24+'LIHTC Calc (site Entry)'!BR24</f>
        <v>0</v>
      </c>
      <c r="K27" s="269"/>
    </row>
    <row r="28" spans="1:11" x14ac:dyDescent="0.2">
      <c r="A28" s="267"/>
      <c r="B28" s="847" t="s">
        <v>968</v>
      </c>
      <c r="C28" s="847"/>
      <c r="D28" s="536"/>
      <c r="E28" s="536"/>
      <c r="F28" s="536"/>
      <c r="G28" s="536"/>
      <c r="H28" s="837">
        <f>'LIHTC Calc (site Entry)'!H25+'LIHTC Calc (site Entry)'!T25+'LIHTC Calc (site Entry)'!AF25+'LIHTC Calc (site Entry)'!AR25+'LIHTC Calc (site Entry)'!BD25+'LIHTC Calc (site Entry)'!BP25</f>
        <v>0</v>
      </c>
      <c r="I28" s="837">
        <f>'LIHTC Calc (site Entry)'!I25+'LIHTC Calc (site Entry)'!U25+'LIHTC Calc (site Entry)'!AG25+'LIHTC Calc (site Entry)'!AS25+'LIHTC Calc (site Entry)'!BE25+'LIHTC Calc (site Entry)'!BQ25</f>
        <v>0</v>
      </c>
      <c r="J28" s="837">
        <f>'LIHTC Calc (site Entry)'!J25+'LIHTC Calc (site Entry)'!V25+'LIHTC Calc (site Entry)'!AH25+'LIHTC Calc (site Entry)'!AT25+'LIHTC Calc (site Entry)'!BF25+'LIHTC Calc (site Entry)'!BR25</f>
        <v>0</v>
      </c>
      <c r="K28" s="269"/>
    </row>
    <row r="29" spans="1:11" x14ac:dyDescent="0.2">
      <c r="A29" s="267"/>
      <c r="B29" s="847" t="s">
        <v>424</v>
      </c>
      <c r="C29" s="847"/>
      <c r="D29" s="536"/>
      <c r="E29" s="536"/>
      <c r="F29" s="536"/>
      <c r="G29" s="536"/>
      <c r="H29" s="837">
        <f>'LIHTC Calc (site Entry)'!H26+'LIHTC Calc (site Entry)'!T26+'LIHTC Calc (site Entry)'!AF26+'LIHTC Calc (site Entry)'!AR26+'LIHTC Calc (site Entry)'!BD26+'LIHTC Calc (site Entry)'!BP26</f>
        <v>0</v>
      </c>
      <c r="I29" s="837">
        <f>'LIHTC Calc (site Entry)'!I26+'LIHTC Calc (site Entry)'!U26+'LIHTC Calc (site Entry)'!AG26+'LIHTC Calc (site Entry)'!AS26+'LIHTC Calc (site Entry)'!BE26+'LIHTC Calc (site Entry)'!BQ26</f>
        <v>0</v>
      </c>
      <c r="J29" s="837">
        <f>'LIHTC Calc (site Entry)'!J26+'LIHTC Calc (site Entry)'!V26+'LIHTC Calc (site Entry)'!AH26+'LIHTC Calc (site Entry)'!AT26+'LIHTC Calc (site Entry)'!BF26+'LIHTC Calc (site Entry)'!BR26</f>
        <v>0</v>
      </c>
      <c r="K29" s="269"/>
    </row>
    <row r="30" spans="1:11" x14ac:dyDescent="0.2">
      <c r="A30" s="267"/>
      <c r="B30" s="847" t="s">
        <v>969</v>
      </c>
      <c r="C30" s="847"/>
      <c r="D30" s="536"/>
      <c r="E30" s="536"/>
      <c r="F30" s="536"/>
      <c r="G30" s="536"/>
      <c r="H30" s="837">
        <f>'LIHTC Calc (site Entry)'!H27+'LIHTC Calc (site Entry)'!T27+'LIHTC Calc (site Entry)'!AF27+'LIHTC Calc (site Entry)'!AR27+'LIHTC Calc (site Entry)'!BD27+'LIHTC Calc (site Entry)'!BP27</f>
        <v>0</v>
      </c>
      <c r="I30" s="837">
        <f>'LIHTC Calc (site Entry)'!I27+'LIHTC Calc (site Entry)'!U27+'LIHTC Calc (site Entry)'!AG27+'LIHTC Calc (site Entry)'!AS27+'LIHTC Calc (site Entry)'!BE27+'LIHTC Calc (site Entry)'!BQ27</f>
        <v>0</v>
      </c>
      <c r="J30" s="837">
        <f>'LIHTC Calc (site Entry)'!J27+'LIHTC Calc (site Entry)'!V27+'LIHTC Calc (site Entry)'!AH27+'LIHTC Calc (site Entry)'!AT27+'LIHTC Calc (site Entry)'!BF27+'LIHTC Calc (site Entry)'!BR27</f>
        <v>0</v>
      </c>
      <c r="K30" s="269"/>
    </row>
    <row r="31" spans="1:11" x14ac:dyDescent="0.2">
      <c r="A31" s="267"/>
      <c r="B31" s="267"/>
      <c r="C31" s="265"/>
      <c r="H31" s="277"/>
      <c r="I31" s="277"/>
      <c r="J31" s="277"/>
      <c r="K31" s="269"/>
    </row>
    <row r="32" spans="1:11" x14ac:dyDescent="0.2">
      <c r="A32" s="1508" t="s">
        <v>39</v>
      </c>
      <c r="B32" s="1508"/>
      <c r="C32" s="1508"/>
      <c r="D32" s="1508"/>
      <c r="E32" s="1508"/>
      <c r="F32" s="1508"/>
      <c r="G32" s="1516"/>
      <c r="H32" s="283">
        <f>IF(ISERROR(H20-H21-H26-H27-H28-H29-H30),"-",H20-H21-H26-H27-H28-H29-H30)</f>
        <v>0</v>
      </c>
      <c r="I32" s="283">
        <f>IF(ISERROR(I20-I21-I26-I27-I28-I29-I30),"-",I20-I21-I26-I27-I28-I29-I30)</f>
        <v>0</v>
      </c>
      <c r="J32" s="283">
        <f>IF(ISERROR(J20-J21-J26-J27-J28-J29-J30),"-",J20-J21-J26-J27-J28-J29-J30)</f>
        <v>0</v>
      </c>
      <c r="K32" s="461">
        <f>H32+I32+J32</f>
        <v>0</v>
      </c>
    </row>
    <row r="33" spans="1:11" ht="12.75" customHeight="1" x14ac:dyDescent="0.2">
      <c r="A33" s="1518" t="s">
        <v>1268</v>
      </c>
      <c r="B33" s="1518"/>
      <c r="C33" s="1518"/>
      <c r="D33" s="1518"/>
      <c r="E33" s="1518"/>
      <c r="F33" s="1518"/>
      <c r="G33" s="1518"/>
      <c r="H33" s="1518"/>
      <c r="I33" s="1518"/>
      <c r="J33" s="834"/>
      <c r="K33" s="460">
        <f>'Uses of Funds'!V172</f>
        <v>0</v>
      </c>
    </row>
    <row r="34" spans="1:11" x14ac:dyDescent="0.2">
      <c r="A34" s="267"/>
      <c r="B34" s="1517" t="s">
        <v>787</v>
      </c>
      <c r="C34" s="1517"/>
      <c r="D34" s="1517"/>
      <c r="E34" s="1517"/>
      <c r="F34" s="1517"/>
      <c r="G34" s="1517"/>
      <c r="H34" s="841">
        <v>1</v>
      </c>
      <c r="I34" s="841">
        <v>1</v>
      </c>
      <c r="J34" s="841">
        <v>1.3</v>
      </c>
      <c r="K34" s="269"/>
    </row>
    <row r="35" spans="1:11" x14ac:dyDescent="0.2">
      <c r="A35" s="267"/>
      <c r="B35" s="267"/>
      <c r="C35" s="267"/>
      <c r="H35" s="280"/>
      <c r="I35" s="280"/>
      <c r="J35" s="280"/>
      <c r="K35" s="269"/>
    </row>
    <row r="36" spans="1:11" x14ac:dyDescent="0.2">
      <c r="A36" s="1508" t="s">
        <v>425</v>
      </c>
      <c r="B36" s="1508"/>
      <c r="C36" s="1508"/>
      <c r="D36" s="1508"/>
      <c r="E36" s="1508"/>
      <c r="F36" s="1508"/>
      <c r="G36" s="1516"/>
      <c r="H36" s="283">
        <f>IF(ISERROR(H34*H32),"-",H34*H32)</f>
        <v>0</v>
      </c>
      <c r="I36" s="283">
        <f>IF(ISERROR(I34*I32),"-",I34*I32)</f>
        <v>0</v>
      </c>
      <c r="J36" s="283">
        <f>IF(ISERROR(J34*J32),"-",J34*J32)</f>
        <v>0</v>
      </c>
      <c r="K36" s="461">
        <f>H36+I36+J36</f>
        <v>0</v>
      </c>
    </row>
    <row r="37" spans="1:11" x14ac:dyDescent="0.2">
      <c r="A37" s="267"/>
      <c r="B37" s="1515" t="s">
        <v>426</v>
      </c>
      <c r="C37" s="1515"/>
      <c r="D37" s="1515"/>
      <c r="E37" s="1515"/>
      <c r="F37" s="1515"/>
      <c r="G37" s="1515"/>
      <c r="H37" s="1542" t="s">
        <v>1283</v>
      </c>
      <c r="I37" s="1543"/>
      <c r="J37" s="1544"/>
      <c r="K37" s="269"/>
    </row>
    <row r="38" spans="1:11" x14ac:dyDescent="0.2">
      <c r="A38" s="267"/>
      <c r="B38" s="267"/>
      <c r="C38" s="267"/>
      <c r="H38" s="277"/>
      <c r="I38" s="277"/>
      <c r="J38" s="277"/>
      <c r="K38" s="269"/>
    </row>
    <row r="39" spans="1:11" x14ac:dyDescent="0.2">
      <c r="A39" s="1508" t="s">
        <v>427</v>
      </c>
      <c r="B39" s="1508"/>
      <c r="C39" s="1508"/>
      <c r="D39" s="1508"/>
      <c r="E39" s="1508"/>
      <c r="F39" s="1508"/>
      <c r="G39" s="1508"/>
      <c r="H39" s="837">
        <f>'LIHTC Calc (site Entry)'!H36+'LIHTC Calc (site Entry)'!T36+'LIHTC Calc (site Entry)'!AF36+'LIHTC Calc (site Entry)'!AR36+'LIHTC Calc (site Entry)'!BD36+'LIHTC Calc (site Entry)'!BP36</f>
        <v>0</v>
      </c>
      <c r="I39" s="837">
        <f>'LIHTC Calc (site Entry)'!I36+'LIHTC Calc (site Entry)'!U36+'LIHTC Calc (site Entry)'!AG36+'LIHTC Calc (site Entry)'!AS36+'LIHTC Calc (site Entry)'!BE36+'LIHTC Calc (site Entry)'!BQ36</f>
        <v>0</v>
      </c>
      <c r="J39" s="837">
        <f>'LIHTC Calc (site Entry)'!J36+'LIHTC Calc (site Entry)'!V36+'LIHTC Calc (site Entry)'!AH36+'LIHTC Calc (site Entry)'!AT36+'LIHTC Calc (site Entry)'!BF36+'LIHTC Calc (site Entry)'!BR36</f>
        <v>0</v>
      </c>
      <c r="K39" s="461">
        <f>H39+I39+J39</f>
        <v>0</v>
      </c>
    </row>
    <row r="40" spans="1:11" x14ac:dyDescent="0.2">
      <c r="A40" s="267"/>
      <c r="B40" s="1514" t="s">
        <v>962</v>
      </c>
      <c r="C40" s="1515"/>
      <c r="D40" s="1515"/>
      <c r="E40" s="1515"/>
      <c r="F40" s="1515"/>
      <c r="G40" s="1515"/>
      <c r="H40" s="844">
        <f>'LIHTC Calc (site Entry)'!H37</f>
        <v>0</v>
      </c>
      <c r="I40" s="844">
        <f>'LIHTC Calc (site Entry)'!I37</f>
        <v>0</v>
      </c>
      <c r="J40" s="844">
        <f>'LIHTC Calc (site Entry)'!J37</f>
        <v>0</v>
      </c>
      <c r="K40" s="269"/>
    </row>
    <row r="41" spans="1:11" x14ac:dyDescent="0.2">
      <c r="A41" s="267"/>
      <c r="B41" s="267"/>
      <c r="C41" s="267"/>
      <c r="E41" s="1513" t="s">
        <v>857</v>
      </c>
      <c r="F41" s="1513"/>
      <c r="G41" s="843">
        <f>'LIHTC Calc (site Entry)'!G38</f>
        <v>0</v>
      </c>
      <c r="H41" s="277"/>
      <c r="I41" s="277"/>
      <c r="J41" s="277"/>
      <c r="K41" s="269"/>
    </row>
    <row r="42" spans="1:11" x14ac:dyDescent="0.2">
      <c r="A42" s="1508" t="s">
        <v>428</v>
      </c>
      <c r="B42" s="1508"/>
      <c r="C42" s="1508"/>
      <c r="D42" s="1508"/>
      <c r="E42" s="1508"/>
      <c r="F42" s="1508"/>
      <c r="G42" s="1508"/>
      <c r="H42" s="283">
        <f>IF(ISERROR(H39*H40),"-",H39*H40)</f>
        <v>0</v>
      </c>
      <c r="I42" s="283">
        <f>IF(ISERROR(I39*I40),"-",I39*I40)</f>
        <v>0</v>
      </c>
      <c r="J42" s="283">
        <f>IF(ISERROR(J39*J40),"-",J39*J40)</f>
        <v>0</v>
      </c>
      <c r="K42" s="461">
        <f>H42+I42+J42</f>
        <v>0</v>
      </c>
    </row>
    <row r="43" spans="1:11" x14ac:dyDescent="0.2">
      <c r="A43" s="267"/>
      <c r="B43" s="267"/>
      <c r="C43" s="267"/>
      <c r="H43" s="277"/>
      <c r="I43" s="277"/>
      <c r="J43" s="277"/>
      <c r="K43" s="269"/>
    </row>
    <row r="44" spans="1:11" x14ac:dyDescent="0.2">
      <c r="A44" s="1508" t="s">
        <v>429</v>
      </c>
      <c r="B44" s="1508"/>
      <c r="C44" s="1508"/>
      <c r="D44" s="1508"/>
      <c r="E44" s="1508"/>
      <c r="F44" s="1508"/>
      <c r="G44" s="1508"/>
      <c r="H44" s="837">
        <f>'LIHTC Calc (site Entry)'!H41+'LIHTC Calc (site Entry)'!T41+'LIHTC Calc (site Entry)'!AF41+'LIHTC Calc (site Entry)'!AR41+'LIHTC Calc (site Entry)'!BD41+'LIHTC Calc (site Entry)'!BP41</f>
        <v>0</v>
      </c>
      <c r="I44" s="837">
        <f>'LIHTC Calc (site Entry)'!I41+'LIHTC Calc (site Entry)'!U41+'LIHTC Calc (site Entry)'!AG41+'LIHTC Calc (site Entry)'!AS41+'LIHTC Calc (site Entry)'!BE41+'LIHTC Calc (site Entry)'!BQ41</f>
        <v>0</v>
      </c>
      <c r="J44" s="837">
        <f>'LIHTC Calc (site Entry)'!J41+'LIHTC Calc (site Entry)'!V41+'LIHTC Calc (site Entry)'!AH41+'LIHTC Calc (site Entry)'!AT41+'LIHTC Calc (site Entry)'!BF41+'LIHTC Calc (site Entry)'!BR41</f>
        <v>0</v>
      </c>
      <c r="K44" s="461">
        <f>H44+I44+J44</f>
        <v>0</v>
      </c>
    </row>
    <row r="45" spans="1:11" x14ac:dyDescent="0.2">
      <c r="A45" s="267"/>
      <c r="B45" s="267"/>
      <c r="C45" s="267"/>
      <c r="K45" s="269"/>
    </row>
    <row r="46" spans="1:11" x14ac:dyDescent="0.2">
      <c r="A46" s="1508" t="s">
        <v>430</v>
      </c>
      <c r="B46" s="1508"/>
      <c r="C46" s="1508"/>
      <c r="D46" s="1508"/>
      <c r="E46" s="1508"/>
      <c r="F46" s="1508"/>
      <c r="G46" s="1508"/>
      <c r="H46" s="283">
        <f>H44*10</f>
        <v>0</v>
      </c>
      <c r="I46" s="283">
        <f>I44*10</f>
        <v>0</v>
      </c>
      <c r="J46" s="283">
        <f>J44*10</f>
        <v>0</v>
      </c>
      <c r="K46" s="461">
        <f>H46+I46+J46</f>
        <v>0</v>
      </c>
    </row>
    <row r="47" spans="1:11" x14ac:dyDescent="0.2">
      <c r="A47" s="262"/>
      <c r="B47" s="267"/>
      <c r="C47" s="267"/>
      <c r="H47" s="281"/>
      <c r="I47" s="282"/>
      <c r="J47" s="282"/>
      <c r="K47" s="269"/>
    </row>
    <row r="48" spans="1:11" x14ac:dyDescent="0.2">
      <c r="A48" s="1511" t="s">
        <v>789</v>
      </c>
      <c r="B48" s="1511"/>
      <c r="C48" s="1511"/>
      <c r="D48" s="1511"/>
      <c r="E48" s="1511"/>
      <c r="F48" s="1511"/>
      <c r="G48" s="1511"/>
      <c r="H48" s="842">
        <f>'LIHTC Calc (site Entry)'!H45</f>
        <v>0</v>
      </c>
      <c r="I48" s="842">
        <f>'LIHTC Calc (site Entry)'!I45</f>
        <v>0</v>
      </c>
      <c r="J48" s="842">
        <f>'LIHTC Calc (site Entry)'!J45</f>
        <v>0</v>
      </c>
      <c r="K48" s="462"/>
    </row>
    <row r="49" spans="1:11" x14ac:dyDescent="0.2">
      <c r="A49" s="267"/>
      <c r="B49" s="267"/>
      <c r="C49" s="267"/>
      <c r="K49" s="269"/>
    </row>
    <row r="50" spans="1:11" x14ac:dyDescent="0.2">
      <c r="A50" s="1511" t="s">
        <v>431</v>
      </c>
      <c r="B50" s="1511"/>
      <c r="C50" s="1511"/>
      <c r="D50" s="1511"/>
      <c r="E50" s="1511"/>
      <c r="F50" s="1511"/>
      <c r="G50" s="1512"/>
      <c r="H50" s="283">
        <f>H46*H48</f>
        <v>0</v>
      </c>
      <c r="I50" s="283">
        <f>I46*I48</f>
        <v>0</v>
      </c>
      <c r="J50" s="283">
        <f>J46*J48</f>
        <v>0</v>
      </c>
      <c r="K50" s="461">
        <f>H50+I50+J50</f>
        <v>0</v>
      </c>
    </row>
    <row r="51" spans="1:11" x14ac:dyDescent="0.2">
      <c r="A51" s="267"/>
      <c r="B51" s="267"/>
      <c r="C51" s="267"/>
      <c r="K51" s="269"/>
    </row>
    <row r="52" spans="1:11" x14ac:dyDescent="0.2">
      <c r="A52" s="1510" t="s">
        <v>432</v>
      </c>
      <c r="B52" s="1510"/>
      <c r="C52" s="1510"/>
      <c r="D52" s="1510"/>
      <c r="E52" s="1510"/>
      <c r="F52" s="1510"/>
      <c r="G52" s="1510"/>
      <c r="H52" s="842">
        <f>'LIHTC Calc (site Entry)'!H49</f>
        <v>0</v>
      </c>
      <c r="I52" s="842">
        <f>'LIHTC Calc (site Entry)'!I49</f>
        <v>0</v>
      </c>
      <c r="J52" s="842">
        <f>'LIHTC Calc (site Entry)'!J49</f>
        <v>0</v>
      </c>
      <c r="K52" s="269"/>
    </row>
    <row r="53" spans="1:11" x14ac:dyDescent="0.2">
      <c r="A53" s="1509" t="s">
        <v>790</v>
      </c>
      <c r="B53" s="1509"/>
      <c r="C53" s="1509"/>
      <c r="D53" s="1509"/>
      <c r="E53" s="1509"/>
      <c r="F53" s="1509"/>
      <c r="G53" s="1509"/>
      <c r="K53" s="269"/>
    </row>
    <row r="54" spans="1:11" x14ac:dyDescent="0.2">
      <c r="A54" s="1508" t="s">
        <v>433</v>
      </c>
      <c r="B54" s="1508"/>
      <c r="C54" s="1508"/>
      <c r="D54" s="1508"/>
      <c r="E54" s="1508"/>
      <c r="F54" s="1508"/>
      <c r="G54" s="1508"/>
      <c r="H54" s="283">
        <f>H50*H52</f>
        <v>0</v>
      </c>
      <c r="I54" s="283">
        <f>I50*I52</f>
        <v>0</v>
      </c>
      <c r="J54" s="283">
        <f>J50*J52</f>
        <v>0</v>
      </c>
      <c r="K54" s="461">
        <f>H54+I54+J54</f>
        <v>0</v>
      </c>
    </row>
    <row r="55" spans="1:11" x14ac:dyDescent="0.2">
      <c r="A55" s="267"/>
      <c r="B55" s="267"/>
      <c r="C55" s="267"/>
      <c r="K55" s="269"/>
    </row>
    <row r="56" spans="1:11" x14ac:dyDescent="0.2">
      <c r="K56" s="269"/>
    </row>
    <row r="57" spans="1:11" s="398" customFormat="1" x14ac:dyDescent="0.2">
      <c r="F57" s="1530" t="s">
        <v>860</v>
      </c>
      <c r="G57" s="1530"/>
      <c r="H57" s="848" t="s">
        <v>136</v>
      </c>
      <c r="I57" s="848" t="s">
        <v>864</v>
      </c>
      <c r="J57" s="848" t="s">
        <v>865</v>
      </c>
    </row>
    <row r="58" spans="1:11" s="398" customFormat="1" x14ac:dyDescent="0.2">
      <c r="F58" s="1531" t="s">
        <v>866</v>
      </c>
      <c r="G58" s="1531"/>
      <c r="H58" s="494"/>
      <c r="I58" s="495"/>
      <c r="J58" s="496"/>
    </row>
    <row r="59" spans="1:11" s="398" customFormat="1" x14ac:dyDescent="0.2">
      <c r="F59" s="1531" t="s">
        <v>867</v>
      </c>
      <c r="G59" s="1531"/>
      <c r="H59" s="494"/>
      <c r="I59" s="495"/>
      <c r="J59" s="496"/>
    </row>
    <row r="88" spans="1:11" x14ac:dyDescent="0.2">
      <c r="J88" s="571"/>
    </row>
    <row r="93" spans="1:11" s="570" customFormat="1" x14ac:dyDescent="0.2">
      <c r="H93" s="571"/>
      <c r="I93" s="571"/>
      <c r="J93" s="271"/>
      <c r="K93" s="571"/>
    </row>
    <row r="94" spans="1:11" hidden="1" x14ac:dyDescent="0.2">
      <c r="A94" s="266" t="s">
        <v>435</v>
      </c>
      <c r="C94" s="266" t="s">
        <v>442</v>
      </c>
      <c r="E94" s="266" t="s">
        <v>542</v>
      </c>
      <c r="I94" s="271" t="s">
        <v>417</v>
      </c>
    </row>
    <row r="95" spans="1:11" hidden="1" x14ac:dyDescent="0.2">
      <c r="A95" s="266" t="s">
        <v>436</v>
      </c>
      <c r="C95" s="266" t="s">
        <v>443</v>
      </c>
      <c r="E95" s="266" t="s">
        <v>543</v>
      </c>
      <c r="I95" s="271" t="s">
        <v>418</v>
      </c>
    </row>
    <row r="96" spans="1:11" hidden="1" x14ac:dyDescent="0.2">
      <c r="A96" s="266" t="s">
        <v>437</v>
      </c>
      <c r="C96" s="266" t="s">
        <v>444</v>
      </c>
      <c r="E96" s="266" t="s">
        <v>544</v>
      </c>
    </row>
    <row r="97" spans="1:5" hidden="1" x14ac:dyDescent="0.2">
      <c r="A97" s="266" t="s">
        <v>438</v>
      </c>
      <c r="C97" s="266" t="s">
        <v>445</v>
      </c>
      <c r="E97" s="266" t="s">
        <v>545</v>
      </c>
    </row>
    <row r="98" spans="1:5" hidden="1" x14ac:dyDescent="0.2">
      <c r="A98" s="266" t="s">
        <v>439</v>
      </c>
      <c r="C98" s="266" t="s">
        <v>446</v>
      </c>
      <c r="E98" s="266" t="s">
        <v>546</v>
      </c>
    </row>
    <row r="99" spans="1:5" hidden="1" x14ac:dyDescent="0.2">
      <c r="A99" s="266" t="s">
        <v>440</v>
      </c>
      <c r="C99" s="266" t="s">
        <v>447</v>
      </c>
      <c r="E99" s="266" t="s">
        <v>547</v>
      </c>
    </row>
    <row r="100" spans="1:5" hidden="1" x14ac:dyDescent="0.2">
      <c r="A100" s="266" t="s">
        <v>441</v>
      </c>
      <c r="C100" s="266" t="s">
        <v>448</v>
      </c>
      <c r="E100" s="266" t="s">
        <v>548</v>
      </c>
    </row>
    <row r="101" spans="1:5" hidden="1" x14ac:dyDescent="0.2">
      <c r="C101" s="266" t="s">
        <v>449</v>
      </c>
      <c r="E101" s="266" t="s">
        <v>549</v>
      </c>
    </row>
    <row r="102" spans="1:5" hidden="1" x14ac:dyDescent="0.2">
      <c r="C102" s="266" t="s">
        <v>450</v>
      </c>
      <c r="E102" s="266" t="s">
        <v>550</v>
      </c>
    </row>
    <row r="103" spans="1:5" hidden="1" x14ac:dyDescent="0.2">
      <c r="C103" s="266" t="s">
        <v>451</v>
      </c>
      <c r="E103" s="266" t="s">
        <v>551</v>
      </c>
    </row>
    <row r="104" spans="1:5" hidden="1" x14ac:dyDescent="0.2">
      <c r="C104" s="266" t="s">
        <v>452</v>
      </c>
      <c r="E104" s="266" t="s">
        <v>552</v>
      </c>
    </row>
    <row r="105" spans="1:5" hidden="1" x14ac:dyDescent="0.2">
      <c r="C105" s="266" t="s">
        <v>453</v>
      </c>
      <c r="E105" s="266" t="s">
        <v>553</v>
      </c>
    </row>
    <row r="106" spans="1:5" hidden="1" x14ac:dyDescent="0.2">
      <c r="C106" s="266" t="s">
        <v>454</v>
      </c>
      <c r="E106" s="266" t="s">
        <v>554</v>
      </c>
    </row>
    <row r="107" spans="1:5" hidden="1" x14ac:dyDescent="0.2">
      <c r="C107" s="266" t="s">
        <v>455</v>
      </c>
      <c r="E107" s="266" t="s">
        <v>555</v>
      </c>
    </row>
    <row r="108" spans="1:5" hidden="1" x14ac:dyDescent="0.2">
      <c r="C108" s="266" t="s">
        <v>456</v>
      </c>
      <c r="E108" s="266" t="s">
        <v>556</v>
      </c>
    </row>
    <row r="109" spans="1:5" hidden="1" x14ac:dyDescent="0.2">
      <c r="C109" s="266" t="s">
        <v>457</v>
      </c>
      <c r="E109" s="266" t="s">
        <v>557</v>
      </c>
    </row>
    <row r="110" spans="1:5" hidden="1" x14ac:dyDescent="0.2">
      <c r="C110" s="266" t="s">
        <v>458</v>
      </c>
      <c r="E110" s="266" t="s">
        <v>558</v>
      </c>
    </row>
    <row r="111" spans="1:5" hidden="1" x14ac:dyDescent="0.2">
      <c r="C111" s="266" t="s">
        <v>459</v>
      </c>
      <c r="E111" s="266" t="s">
        <v>559</v>
      </c>
    </row>
    <row r="112" spans="1:5" hidden="1" x14ac:dyDescent="0.2">
      <c r="C112" s="266" t="s">
        <v>460</v>
      </c>
      <c r="E112" s="266" t="s">
        <v>560</v>
      </c>
    </row>
    <row r="113" spans="3:5" hidden="1" x14ac:dyDescent="0.2">
      <c r="C113" s="266" t="s">
        <v>461</v>
      </c>
      <c r="E113" s="266" t="s">
        <v>561</v>
      </c>
    </row>
    <row r="114" spans="3:5" hidden="1" x14ac:dyDescent="0.2">
      <c r="C114" s="266" t="s">
        <v>462</v>
      </c>
      <c r="E114" s="266" t="s">
        <v>562</v>
      </c>
    </row>
    <row r="115" spans="3:5" hidden="1" x14ac:dyDescent="0.2">
      <c r="C115" s="266" t="s">
        <v>463</v>
      </c>
      <c r="E115" s="266" t="s">
        <v>563</v>
      </c>
    </row>
    <row r="116" spans="3:5" hidden="1" x14ac:dyDescent="0.2">
      <c r="C116" s="266" t="s">
        <v>464</v>
      </c>
      <c r="E116" s="266" t="s">
        <v>564</v>
      </c>
    </row>
    <row r="117" spans="3:5" hidden="1" x14ac:dyDescent="0.2">
      <c r="C117" s="266" t="s">
        <v>465</v>
      </c>
      <c r="E117" s="266" t="s">
        <v>565</v>
      </c>
    </row>
    <row r="118" spans="3:5" hidden="1" x14ac:dyDescent="0.2">
      <c r="C118" s="266" t="s">
        <v>466</v>
      </c>
      <c r="E118" s="266" t="s">
        <v>566</v>
      </c>
    </row>
    <row r="119" spans="3:5" hidden="1" x14ac:dyDescent="0.2">
      <c r="C119" s="266" t="s">
        <v>467</v>
      </c>
      <c r="E119" s="266" t="s">
        <v>567</v>
      </c>
    </row>
    <row r="120" spans="3:5" hidden="1" x14ac:dyDescent="0.2">
      <c r="C120" s="266" t="s">
        <v>468</v>
      </c>
      <c r="E120" s="266" t="s">
        <v>568</v>
      </c>
    </row>
    <row r="121" spans="3:5" hidden="1" x14ac:dyDescent="0.2">
      <c r="C121" s="266" t="s">
        <v>469</v>
      </c>
      <c r="E121" s="266" t="s">
        <v>569</v>
      </c>
    </row>
    <row r="122" spans="3:5" hidden="1" x14ac:dyDescent="0.2">
      <c r="C122" s="266" t="s">
        <v>470</v>
      </c>
      <c r="E122" s="266" t="s">
        <v>570</v>
      </c>
    </row>
    <row r="123" spans="3:5" hidden="1" x14ac:dyDescent="0.2">
      <c r="C123" s="266" t="s">
        <v>471</v>
      </c>
      <c r="E123" s="266" t="s">
        <v>571</v>
      </c>
    </row>
    <row r="124" spans="3:5" hidden="1" x14ac:dyDescent="0.2">
      <c r="C124" s="266" t="s">
        <v>472</v>
      </c>
      <c r="E124" s="266" t="s">
        <v>572</v>
      </c>
    </row>
    <row r="125" spans="3:5" hidden="1" x14ac:dyDescent="0.2">
      <c r="C125" s="266" t="s">
        <v>473</v>
      </c>
      <c r="E125" s="266" t="s">
        <v>573</v>
      </c>
    </row>
    <row r="126" spans="3:5" hidden="1" x14ac:dyDescent="0.2">
      <c r="C126" s="266" t="s">
        <v>474</v>
      </c>
      <c r="E126" s="266" t="s">
        <v>574</v>
      </c>
    </row>
    <row r="127" spans="3:5" hidden="1" x14ac:dyDescent="0.2">
      <c r="C127" s="266" t="s">
        <v>475</v>
      </c>
      <c r="E127" s="266" t="s">
        <v>575</v>
      </c>
    </row>
    <row r="128" spans="3:5" hidden="1" x14ac:dyDescent="0.2">
      <c r="C128" s="266" t="s">
        <v>476</v>
      </c>
      <c r="E128" s="266" t="s">
        <v>576</v>
      </c>
    </row>
    <row r="129" spans="3:5" hidden="1" x14ac:dyDescent="0.2">
      <c r="C129" s="266" t="s">
        <v>477</v>
      </c>
      <c r="E129" s="266" t="s">
        <v>577</v>
      </c>
    </row>
    <row r="130" spans="3:5" hidden="1" x14ac:dyDescent="0.2">
      <c r="C130" s="266" t="s">
        <v>478</v>
      </c>
      <c r="E130" s="266" t="s">
        <v>578</v>
      </c>
    </row>
    <row r="131" spans="3:5" hidden="1" x14ac:dyDescent="0.2">
      <c r="C131" s="266" t="s">
        <v>479</v>
      </c>
      <c r="E131" s="266" t="s">
        <v>579</v>
      </c>
    </row>
    <row r="132" spans="3:5" hidden="1" x14ac:dyDescent="0.2">
      <c r="C132" s="266" t="s">
        <v>480</v>
      </c>
      <c r="E132" s="266" t="s">
        <v>580</v>
      </c>
    </row>
    <row r="133" spans="3:5" hidden="1" x14ac:dyDescent="0.2">
      <c r="C133" s="266" t="s">
        <v>481</v>
      </c>
      <c r="E133" s="266" t="s">
        <v>581</v>
      </c>
    </row>
    <row r="134" spans="3:5" hidden="1" x14ac:dyDescent="0.2">
      <c r="C134" s="266" t="s">
        <v>482</v>
      </c>
      <c r="E134" s="266" t="s">
        <v>582</v>
      </c>
    </row>
    <row r="135" spans="3:5" hidden="1" x14ac:dyDescent="0.2">
      <c r="C135" s="266" t="s">
        <v>483</v>
      </c>
      <c r="E135" s="266" t="s">
        <v>583</v>
      </c>
    </row>
    <row r="136" spans="3:5" hidden="1" x14ac:dyDescent="0.2">
      <c r="C136" s="266" t="s">
        <v>484</v>
      </c>
      <c r="E136" s="266" t="s">
        <v>584</v>
      </c>
    </row>
    <row r="137" spans="3:5" hidden="1" x14ac:dyDescent="0.2">
      <c r="C137" s="266" t="s">
        <v>485</v>
      </c>
      <c r="E137" s="266" t="s">
        <v>585</v>
      </c>
    </row>
    <row r="138" spans="3:5" hidden="1" x14ac:dyDescent="0.2">
      <c r="C138" s="266" t="s">
        <v>486</v>
      </c>
      <c r="E138" s="266" t="s">
        <v>586</v>
      </c>
    </row>
    <row r="139" spans="3:5" hidden="1" x14ac:dyDescent="0.2">
      <c r="C139" s="266" t="s">
        <v>487</v>
      </c>
      <c r="E139" s="266" t="s">
        <v>587</v>
      </c>
    </row>
    <row r="140" spans="3:5" hidden="1" x14ac:dyDescent="0.2">
      <c r="C140" s="266" t="s">
        <v>488</v>
      </c>
      <c r="E140" s="266" t="s">
        <v>588</v>
      </c>
    </row>
    <row r="141" spans="3:5" hidden="1" x14ac:dyDescent="0.2">
      <c r="C141" s="266" t="s">
        <v>489</v>
      </c>
      <c r="E141" s="266" t="s">
        <v>589</v>
      </c>
    </row>
    <row r="142" spans="3:5" hidden="1" x14ac:dyDescent="0.2">
      <c r="C142" s="266" t="s">
        <v>490</v>
      </c>
      <c r="E142" s="266" t="s">
        <v>590</v>
      </c>
    </row>
    <row r="143" spans="3:5" hidden="1" x14ac:dyDescent="0.2">
      <c r="C143" s="266" t="s">
        <v>491</v>
      </c>
      <c r="E143" s="266" t="s">
        <v>591</v>
      </c>
    </row>
    <row r="144" spans="3:5" hidden="1" x14ac:dyDescent="0.2">
      <c r="C144" s="266" t="s">
        <v>492</v>
      </c>
      <c r="E144" s="266" t="s">
        <v>592</v>
      </c>
    </row>
    <row r="145" spans="3:5" hidden="1" x14ac:dyDescent="0.2">
      <c r="C145" s="266" t="s">
        <v>493</v>
      </c>
      <c r="E145" s="266" t="s">
        <v>593</v>
      </c>
    </row>
    <row r="146" spans="3:5" hidden="1" x14ac:dyDescent="0.2">
      <c r="C146" s="266" t="s">
        <v>494</v>
      </c>
      <c r="E146" s="266" t="s">
        <v>594</v>
      </c>
    </row>
    <row r="147" spans="3:5" hidden="1" x14ac:dyDescent="0.2">
      <c r="C147" s="266" t="s">
        <v>495</v>
      </c>
      <c r="E147" s="266" t="s">
        <v>595</v>
      </c>
    </row>
    <row r="148" spans="3:5" hidden="1" x14ac:dyDescent="0.2">
      <c r="C148" s="266" t="s">
        <v>496</v>
      </c>
      <c r="E148" s="266" t="s">
        <v>596</v>
      </c>
    </row>
    <row r="149" spans="3:5" hidden="1" x14ac:dyDescent="0.2">
      <c r="C149" s="266" t="s">
        <v>497</v>
      </c>
      <c r="E149" s="266" t="s">
        <v>597</v>
      </c>
    </row>
    <row r="150" spans="3:5" hidden="1" x14ac:dyDescent="0.2">
      <c r="C150" s="266" t="s">
        <v>498</v>
      </c>
      <c r="E150" s="266" t="s">
        <v>598</v>
      </c>
    </row>
    <row r="151" spans="3:5" hidden="1" x14ac:dyDescent="0.2">
      <c r="C151" s="266" t="s">
        <v>499</v>
      </c>
      <c r="E151" s="266" t="s">
        <v>599</v>
      </c>
    </row>
    <row r="152" spans="3:5" hidden="1" x14ac:dyDescent="0.2">
      <c r="C152" s="266" t="s">
        <v>500</v>
      </c>
      <c r="E152" s="266" t="s">
        <v>600</v>
      </c>
    </row>
    <row r="153" spans="3:5" hidden="1" x14ac:dyDescent="0.2">
      <c r="C153" s="266" t="s">
        <v>501</v>
      </c>
      <c r="E153" s="266" t="s">
        <v>601</v>
      </c>
    </row>
    <row r="154" spans="3:5" hidden="1" x14ac:dyDescent="0.2">
      <c r="C154" s="266" t="s">
        <v>502</v>
      </c>
      <c r="E154" s="266" t="s">
        <v>602</v>
      </c>
    </row>
    <row r="155" spans="3:5" hidden="1" x14ac:dyDescent="0.2">
      <c r="C155" s="266" t="s">
        <v>503</v>
      </c>
      <c r="E155" s="266" t="s">
        <v>603</v>
      </c>
    </row>
    <row r="156" spans="3:5" hidden="1" x14ac:dyDescent="0.2">
      <c r="C156" s="266" t="s">
        <v>504</v>
      </c>
      <c r="E156" s="266" t="s">
        <v>604</v>
      </c>
    </row>
    <row r="157" spans="3:5" hidden="1" x14ac:dyDescent="0.2">
      <c r="C157" s="266" t="s">
        <v>505</v>
      </c>
      <c r="E157" s="266" t="s">
        <v>605</v>
      </c>
    </row>
    <row r="158" spans="3:5" hidden="1" x14ac:dyDescent="0.2">
      <c r="C158" s="266" t="s">
        <v>506</v>
      </c>
      <c r="E158" s="266" t="s">
        <v>606</v>
      </c>
    </row>
    <row r="159" spans="3:5" hidden="1" x14ac:dyDescent="0.2">
      <c r="C159" s="266" t="s">
        <v>507</v>
      </c>
      <c r="E159" s="266" t="s">
        <v>607</v>
      </c>
    </row>
    <row r="160" spans="3:5" hidden="1" x14ac:dyDescent="0.2">
      <c r="C160" s="266" t="s">
        <v>508</v>
      </c>
      <c r="E160" s="266" t="s">
        <v>608</v>
      </c>
    </row>
    <row r="161" spans="3:5" hidden="1" x14ac:dyDescent="0.2">
      <c r="C161" s="266" t="s">
        <v>509</v>
      </c>
      <c r="E161" s="266" t="s">
        <v>609</v>
      </c>
    </row>
    <row r="162" spans="3:5" hidden="1" x14ac:dyDescent="0.2">
      <c r="C162" s="266" t="s">
        <v>510</v>
      </c>
      <c r="E162" s="266" t="s">
        <v>610</v>
      </c>
    </row>
    <row r="163" spans="3:5" hidden="1" x14ac:dyDescent="0.2">
      <c r="C163" s="266" t="s">
        <v>511</v>
      </c>
      <c r="E163" s="266" t="s">
        <v>611</v>
      </c>
    </row>
    <row r="164" spans="3:5" hidden="1" x14ac:dyDescent="0.2">
      <c r="C164" s="266" t="s">
        <v>512</v>
      </c>
      <c r="E164" s="266" t="s">
        <v>612</v>
      </c>
    </row>
    <row r="165" spans="3:5" hidden="1" x14ac:dyDescent="0.2">
      <c r="C165" s="266" t="s">
        <v>513</v>
      </c>
      <c r="E165" s="266" t="s">
        <v>613</v>
      </c>
    </row>
    <row r="166" spans="3:5" hidden="1" x14ac:dyDescent="0.2">
      <c r="C166" s="266" t="s">
        <v>514</v>
      </c>
      <c r="E166" s="266" t="s">
        <v>614</v>
      </c>
    </row>
    <row r="167" spans="3:5" hidden="1" x14ac:dyDescent="0.2">
      <c r="C167" s="266" t="s">
        <v>515</v>
      </c>
      <c r="E167" s="266" t="s">
        <v>615</v>
      </c>
    </row>
    <row r="168" spans="3:5" hidden="1" x14ac:dyDescent="0.2">
      <c r="C168" s="266" t="s">
        <v>516</v>
      </c>
      <c r="E168" s="266" t="s">
        <v>616</v>
      </c>
    </row>
    <row r="169" spans="3:5" hidden="1" x14ac:dyDescent="0.2">
      <c r="C169" s="266" t="s">
        <v>517</v>
      </c>
      <c r="E169" s="266" t="s">
        <v>617</v>
      </c>
    </row>
    <row r="170" spans="3:5" hidden="1" x14ac:dyDescent="0.2">
      <c r="C170" s="266" t="s">
        <v>518</v>
      </c>
      <c r="E170" s="266" t="s">
        <v>618</v>
      </c>
    </row>
    <row r="171" spans="3:5" hidden="1" x14ac:dyDescent="0.2">
      <c r="C171" s="266" t="s">
        <v>519</v>
      </c>
      <c r="E171" s="266" t="s">
        <v>619</v>
      </c>
    </row>
    <row r="172" spans="3:5" hidden="1" x14ac:dyDescent="0.2">
      <c r="C172" s="266" t="s">
        <v>520</v>
      </c>
      <c r="E172" s="266" t="s">
        <v>620</v>
      </c>
    </row>
    <row r="173" spans="3:5" hidden="1" x14ac:dyDescent="0.2">
      <c r="C173" s="266" t="s">
        <v>521</v>
      </c>
      <c r="E173" s="266" t="s">
        <v>621</v>
      </c>
    </row>
    <row r="174" spans="3:5" hidden="1" x14ac:dyDescent="0.2">
      <c r="C174" s="266" t="s">
        <v>522</v>
      </c>
      <c r="E174" s="266" t="s">
        <v>622</v>
      </c>
    </row>
    <row r="175" spans="3:5" hidden="1" x14ac:dyDescent="0.2">
      <c r="C175" s="266" t="s">
        <v>523</v>
      </c>
      <c r="E175" s="266" t="s">
        <v>623</v>
      </c>
    </row>
    <row r="176" spans="3:5" hidden="1" x14ac:dyDescent="0.2">
      <c r="C176" s="266" t="s">
        <v>524</v>
      </c>
      <c r="E176" s="266" t="s">
        <v>624</v>
      </c>
    </row>
    <row r="177" spans="3:5" hidden="1" x14ac:dyDescent="0.2">
      <c r="C177" s="266" t="s">
        <v>525</v>
      </c>
      <c r="E177" s="266" t="s">
        <v>625</v>
      </c>
    </row>
    <row r="178" spans="3:5" hidden="1" x14ac:dyDescent="0.2">
      <c r="C178" s="266" t="s">
        <v>526</v>
      </c>
      <c r="E178" s="266" t="s">
        <v>626</v>
      </c>
    </row>
    <row r="179" spans="3:5" hidden="1" x14ac:dyDescent="0.2">
      <c r="C179" s="266" t="s">
        <v>527</v>
      </c>
      <c r="E179" s="266" t="s">
        <v>627</v>
      </c>
    </row>
    <row r="180" spans="3:5" hidden="1" x14ac:dyDescent="0.2">
      <c r="C180" s="266" t="s">
        <v>528</v>
      </c>
      <c r="E180" s="266" t="s">
        <v>628</v>
      </c>
    </row>
    <row r="181" spans="3:5" hidden="1" x14ac:dyDescent="0.2">
      <c r="C181" s="266" t="s">
        <v>529</v>
      </c>
      <c r="E181" s="266" t="s">
        <v>629</v>
      </c>
    </row>
    <row r="182" spans="3:5" hidden="1" x14ac:dyDescent="0.2">
      <c r="C182" s="266" t="s">
        <v>530</v>
      </c>
      <c r="E182" s="266" t="s">
        <v>630</v>
      </c>
    </row>
    <row r="183" spans="3:5" hidden="1" x14ac:dyDescent="0.2">
      <c r="C183" s="266" t="s">
        <v>531</v>
      </c>
      <c r="E183" s="266" t="s">
        <v>631</v>
      </c>
    </row>
    <row r="184" spans="3:5" hidden="1" x14ac:dyDescent="0.2">
      <c r="C184" s="266" t="s">
        <v>532</v>
      </c>
      <c r="E184" s="266" t="s">
        <v>632</v>
      </c>
    </row>
    <row r="185" spans="3:5" hidden="1" x14ac:dyDescent="0.2">
      <c r="C185" s="266" t="s">
        <v>533</v>
      </c>
      <c r="E185" s="266" t="s">
        <v>633</v>
      </c>
    </row>
    <row r="186" spans="3:5" hidden="1" x14ac:dyDescent="0.2">
      <c r="C186" s="266" t="s">
        <v>534</v>
      </c>
      <c r="E186" s="266" t="s">
        <v>634</v>
      </c>
    </row>
    <row r="187" spans="3:5" hidden="1" x14ac:dyDescent="0.2">
      <c r="C187" s="266" t="s">
        <v>535</v>
      </c>
      <c r="E187" s="266" t="s">
        <v>635</v>
      </c>
    </row>
    <row r="188" spans="3:5" hidden="1" x14ac:dyDescent="0.2">
      <c r="C188" s="266" t="s">
        <v>536</v>
      </c>
      <c r="E188" s="266" t="s">
        <v>636</v>
      </c>
    </row>
    <row r="189" spans="3:5" hidden="1" x14ac:dyDescent="0.2">
      <c r="C189" s="266" t="s">
        <v>537</v>
      </c>
      <c r="E189" s="266" t="s">
        <v>637</v>
      </c>
    </row>
    <row r="190" spans="3:5" hidden="1" x14ac:dyDescent="0.2">
      <c r="C190" s="266" t="s">
        <v>538</v>
      </c>
      <c r="E190" s="266" t="s">
        <v>638</v>
      </c>
    </row>
    <row r="191" spans="3:5" hidden="1" x14ac:dyDescent="0.2">
      <c r="C191" s="266" t="s">
        <v>539</v>
      </c>
      <c r="E191" s="266" t="s">
        <v>639</v>
      </c>
    </row>
    <row r="192" spans="3:5" hidden="1" x14ac:dyDescent="0.2">
      <c r="C192" s="266" t="s">
        <v>540</v>
      </c>
      <c r="E192" s="266" t="s">
        <v>640</v>
      </c>
    </row>
    <row r="193" spans="3:5" hidden="1" x14ac:dyDescent="0.2">
      <c r="C193" s="266" t="s">
        <v>541</v>
      </c>
      <c r="E193" s="266" t="s">
        <v>641</v>
      </c>
    </row>
    <row r="194" spans="3:5" hidden="1" x14ac:dyDescent="0.2">
      <c r="E194" s="266" t="s">
        <v>642</v>
      </c>
    </row>
    <row r="195" spans="3:5" hidden="1" x14ac:dyDescent="0.2">
      <c r="E195" s="266" t="s">
        <v>643</v>
      </c>
    </row>
    <row r="196" spans="3:5" hidden="1" x14ac:dyDescent="0.2">
      <c r="E196" s="266" t="s">
        <v>644</v>
      </c>
    </row>
    <row r="197" spans="3:5" hidden="1" x14ac:dyDescent="0.2">
      <c r="E197" s="266" t="s">
        <v>645</v>
      </c>
    </row>
    <row r="198" spans="3:5" hidden="1" x14ac:dyDescent="0.2">
      <c r="E198" s="266" t="s">
        <v>646</v>
      </c>
    </row>
    <row r="199" spans="3:5" hidden="1" x14ac:dyDescent="0.2">
      <c r="E199" s="266" t="s">
        <v>647</v>
      </c>
    </row>
    <row r="200" spans="3:5" hidden="1" x14ac:dyDescent="0.2">
      <c r="E200" s="266" t="s">
        <v>648</v>
      </c>
    </row>
    <row r="201" spans="3:5" hidden="1" x14ac:dyDescent="0.2">
      <c r="E201" s="266" t="s">
        <v>649</v>
      </c>
    </row>
    <row r="202" spans="3:5" hidden="1" x14ac:dyDescent="0.2">
      <c r="E202" s="266" t="s">
        <v>650</v>
      </c>
    </row>
    <row r="203" spans="3:5" hidden="1" x14ac:dyDescent="0.2">
      <c r="E203" s="266" t="s">
        <v>651</v>
      </c>
    </row>
    <row r="204" spans="3:5" hidden="1" x14ac:dyDescent="0.2">
      <c r="E204" s="266" t="s">
        <v>652</v>
      </c>
    </row>
    <row r="205" spans="3:5" hidden="1" x14ac:dyDescent="0.2">
      <c r="E205" s="266" t="s">
        <v>653</v>
      </c>
    </row>
    <row r="206" spans="3:5" hidden="1" x14ac:dyDescent="0.2">
      <c r="E206" s="266" t="s">
        <v>654</v>
      </c>
    </row>
    <row r="207" spans="3:5" hidden="1" x14ac:dyDescent="0.2">
      <c r="E207" s="266" t="s">
        <v>655</v>
      </c>
    </row>
    <row r="208" spans="3:5" hidden="1" x14ac:dyDescent="0.2">
      <c r="E208" s="266" t="s">
        <v>656</v>
      </c>
    </row>
    <row r="209" spans="5:5" hidden="1" x14ac:dyDescent="0.2">
      <c r="E209" s="266" t="s">
        <v>657</v>
      </c>
    </row>
    <row r="210" spans="5:5" hidden="1" x14ac:dyDescent="0.2">
      <c r="E210" s="266" t="s">
        <v>658</v>
      </c>
    </row>
    <row r="211" spans="5:5" hidden="1" x14ac:dyDescent="0.2">
      <c r="E211" s="266" t="s">
        <v>659</v>
      </c>
    </row>
    <row r="212" spans="5:5" hidden="1" x14ac:dyDescent="0.2">
      <c r="E212" s="266" t="s">
        <v>660</v>
      </c>
    </row>
    <row r="213" spans="5:5" hidden="1" x14ac:dyDescent="0.2">
      <c r="E213" s="266" t="s">
        <v>661</v>
      </c>
    </row>
    <row r="214" spans="5:5" hidden="1" x14ac:dyDescent="0.2">
      <c r="E214" s="266" t="s">
        <v>662</v>
      </c>
    </row>
    <row r="215" spans="5:5" hidden="1" x14ac:dyDescent="0.2">
      <c r="E215" s="266" t="s">
        <v>663</v>
      </c>
    </row>
    <row r="216" spans="5:5" hidden="1" x14ac:dyDescent="0.2">
      <c r="E216" s="266" t="s">
        <v>664</v>
      </c>
    </row>
    <row r="217" spans="5:5" hidden="1" x14ac:dyDescent="0.2">
      <c r="E217" s="266" t="s">
        <v>665</v>
      </c>
    </row>
    <row r="218" spans="5:5" hidden="1" x14ac:dyDescent="0.2">
      <c r="E218" s="266" t="s">
        <v>666</v>
      </c>
    </row>
    <row r="219" spans="5:5" hidden="1" x14ac:dyDescent="0.2">
      <c r="E219" s="266" t="s">
        <v>667</v>
      </c>
    </row>
    <row r="220" spans="5:5" hidden="1" x14ac:dyDescent="0.2">
      <c r="E220" s="266" t="s">
        <v>668</v>
      </c>
    </row>
    <row r="221" spans="5:5" hidden="1" x14ac:dyDescent="0.2">
      <c r="E221" s="266" t="s">
        <v>669</v>
      </c>
    </row>
    <row r="222" spans="5:5" hidden="1" x14ac:dyDescent="0.2">
      <c r="E222" s="266" t="s">
        <v>670</v>
      </c>
    </row>
    <row r="223" spans="5:5" hidden="1" x14ac:dyDescent="0.2">
      <c r="E223" s="266" t="s">
        <v>671</v>
      </c>
    </row>
    <row r="224" spans="5:5" hidden="1" x14ac:dyDescent="0.2">
      <c r="E224" s="266" t="s">
        <v>672</v>
      </c>
    </row>
    <row r="225" spans="5:5" hidden="1" x14ac:dyDescent="0.2">
      <c r="E225" s="266" t="s">
        <v>673</v>
      </c>
    </row>
    <row r="226" spans="5:5" hidden="1" x14ac:dyDescent="0.2">
      <c r="E226" s="266" t="s">
        <v>674</v>
      </c>
    </row>
    <row r="227" spans="5:5" hidden="1" x14ac:dyDescent="0.2">
      <c r="E227" s="266" t="s">
        <v>675</v>
      </c>
    </row>
    <row r="228" spans="5:5" hidden="1" x14ac:dyDescent="0.2">
      <c r="E228" s="266" t="s">
        <v>676</v>
      </c>
    </row>
    <row r="229" spans="5:5" hidden="1" x14ac:dyDescent="0.2">
      <c r="E229" s="266" t="s">
        <v>677</v>
      </c>
    </row>
    <row r="230" spans="5:5" hidden="1" x14ac:dyDescent="0.2">
      <c r="E230" s="266" t="s">
        <v>678</v>
      </c>
    </row>
    <row r="231" spans="5:5" hidden="1" x14ac:dyDescent="0.2">
      <c r="E231" s="266" t="s">
        <v>679</v>
      </c>
    </row>
    <row r="232" spans="5:5" hidden="1" x14ac:dyDescent="0.2">
      <c r="E232" s="266" t="s">
        <v>680</v>
      </c>
    </row>
    <row r="233" spans="5:5" hidden="1" x14ac:dyDescent="0.2">
      <c r="E233" s="266" t="s">
        <v>681</v>
      </c>
    </row>
    <row r="234" spans="5:5" hidden="1" x14ac:dyDescent="0.2">
      <c r="E234" s="266" t="s">
        <v>682</v>
      </c>
    </row>
    <row r="235" spans="5:5" hidden="1" x14ac:dyDescent="0.2">
      <c r="E235" s="266" t="s">
        <v>683</v>
      </c>
    </row>
    <row r="236" spans="5:5" hidden="1" x14ac:dyDescent="0.2">
      <c r="E236" s="266" t="s">
        <v>684</v>
      </c>
    </row>
    <row r="237" spans="5:5" hidden="1" x14ac:dyDescent="0.2">
      <c r="E237" s="266" t="s">
        <v>685</v>
      </c>
    </row>
    <row r="238" spans="5:5" hidden="1" x14ac:dyDescent="0.2">
      <c r="E238" s="266" t="s">
        <v>686</v>
      </c>
    </row>
    <row r="239" spans="5:5" hidden="1" x14ac:dyDescent="0.2">
      <c r="E239" s="266" t="s">
        <v>687</v>
      </c>
    </row>
    <row r="240" spans="5:5" hidden="1" x14ac:dyDescent="0.2">
      <c r="E240" s="266" t="s">
        <v>688</v>
      </c>
    </row>
    <row r="241" spans="5:5" hidden="1" x14ac:dyDescent="0.2">
      <c r="E241" s="266" t="s">
        <v>689</v>
      </c>
    </row>
    <row r="242" spans="5:5" hidden="1" x14ac:dyDescent="0.2">
      <c r="E242" s="266" t="s">
        <v>690</v>
      </c>
    </row>
    <row r="243" spans="5:5" hidden="1" x14ac:dyDescent="0.2">
      <c r="E243" s="266" t="s">
        <v>691</v>
      </c>
    </row>
    <row r="244" spans="5:5" hidden="1" x14ac:dyDescent="0.2">
      <c r="E244" s="266" t="s">
        <v>692</v>
      </c>
    </row>
    <row r="245" spans="5:5" hidden="1" x14ac:dyDescent="0.2">
      <c r="E245" s="266" t="s">
        <v>693</v>
      </c>
    </row>
    <row r="246" spans="5:5" hidden="1" x14ac:dyDescent="0.2">
      <c r="E246" s="266" t="s">
        <v>694</v>
      </c>
    </row>
    <row r="247" spans="5:5" hidden="1" x14ac:dyDescent="0.2">
      <c r="E247" s="266" t="s">
        <v>695</v>
      </c>
    </row>
    <row r="248" spans="5:5" hidden="1" x14ac:dyDescent="0.2">
      <c r="E248" s="266" t="s">
        <v>696</v>
      </c>
    </row>
    <row r="249" spans="5:5" hidden="1" x14ac:dyDescent="0.2">
      <c r="E249" s="266" t="s">
        <v>697</v>
      </c>
    </row>
    <row r="250" spans="5:5" hidden="1" x14ac:dyDescent="0.2">
      <c r="E250" s="266" t="s">
        <v>698</v>
      </c>
    </row>
    <row r="251" spans="5:5" hidden="1" x14ac:dyDescent="0.2">
      <c r="E251" s="266" t="s">
        <v>699</v>
      </c>
    </row>
    <row r="252" spans="5:5" hidden="1" x14ac:dyDescent="0.2">
      <c r="E252" s="266" t="s">
        <v>700</v>
      </c>
    </row>
    <row r="253" spans="5:5" hidden="1" x14ac:dyDescent="0.2">
      <c r="E253" s="266" t="s">
        <v>701</v>
      </c>
    </row>
    <row r="254" spans="5:5" hidden="1" x14ac:dyDescent="0.2">
      <c r="E254" s="266" t="s">
        <v>702</v>
      </c>
    </row>
    <row r="255" spans="5:5" hidden="1" x14ac:dyDescent="0.2">
      <c r="E255" s="266" t="s">
        <v>703</v>
      </c>
    </row>
    <row r="256" spans="5:5" hidden="1" x14ac:dyDescent="0.2">
      <c r="E256" s="266" t="s">
        <v>704</v>
      </c>
    </row>
    <row r="257" spans="5:5" hidden="1" x14ac:dyDescent="0.2">
      <c r="E257" s="266" t="s">
        <v>705</v>
      </c>
    </row>
    <row r="258" spans="5:5" hidden="1" x14ac:dyDescent="0.2">
      <c r="E258" s="266" t="s">
        <v>706</v>
      </c>
    </row>
    <row r="259" spans="5:5" hidden="1" x14ac:dyDescent="0.2">
      <c r="E259" s="266" t="s">
        <v>707</v>
      </c>
    </row>
    <row r="260" spans="5:5" hidden="1" x14ac:dyDescent="0.2">
      <c r="E260" s="266" t="s">
        <v>708</v>
      </c>
    </row>
    <row r="261" spans="5:5" hidden="1" x14ac:dyDescent="0.2">
      <c r="E261" s="266" t="s">
        <v>709</v>
      </c>
    </row>
    <row r="262" spans="5:5" hidden="1" x14ac:dyDescent="0.2">
      <c r="E262" s="266" t="s">
        <v>710</v>
      </c>
    </row>
    <row r="263" spans="5:5" hidden="1" x14ac:dyDescent="0.2">
      <c r="E263" s="266" t="s">
        <v>711</v>
      </c>
    </row>
    <row r="264" spans="5:5" hidden="1" x14ac:dyDescent="0.2">
      <c r="E264" s="266" t="s">
        <v>712</v>
      </c>
    </row>
    <row r="265" spans="5:5" hidden="1" x14ac:dyDescent="0.2">
      <c r="E265" s="266" t="s">
        <v>713</v>
      </c>
    </row>
    <row r="266" spans="5:5" hidden="1" x14ac:dyDescent="0.2">
      <c r="E266" s="266" t="s">
        <v>714</v>
      </c>
    </row>
    <row r="267" spans="5:5" hidden="1" x14ac:dyDescent="0.2">
      <c r="E267" s="266" t="s">
        <v>715</v>
      </c>
    </row>
    <row r="268" spans="5:5" hidden="1" x14ac:dyDescent="0.2">
      <c r="E268" s="266" t="s">
        <v>716</v>
      </c>
    </row>
    <row r="269" spans="5:5" hidden="1" x14ac:dyDescent="0.2">
      <c r="E269" s="266" t="s">
        <v>717</v>
      </c>
    </row>
    <row r="270" spans="5:5" hidden="1" x14ac:dyDescent="0.2">
      <c r="E270" s="266" t="s">
        <v>718</v>
      </c>
    </row>
    <row r="271" spans="5:5" hidden="1" x14ac:dyDescent="0.2">
      <c r="E271" s="266" t="s">
        <v>719</v>
      </c>
    </row>
    <row r="272" spans="5:5" hidden="1" x14ac:dyDescent="0.2">
      <c r="E272" s="266" t="s">
        <v>720</v>
      </c>
    </row>
    <row r="273" spans="5:5" hidden="1" x14ac:dyDescent="0.2">
      <c r="E273" s="266" t="s">
        <v>721</v>
      </c>
    </row>
    <row r="274" spans="5:5" hidden="1" x14ac:dyDescent="0.2">
      <c r="E274" s="266" t="s">
        <v>722</v>
      </c>
    </row>
    <row r="275" spans="5:5" hidden="1" x14ac:dyDescent="0.2">
      <c r="E275" s="266" t="s">
        <v>723</v>
      </c>
    </row>
    <row r="276" spans="5:5" hidden="1" x14ac:dyDescent="0.2">
      <c r="E276" s="266" t="s">
        <v>724</v>
      </c>
    </row>
    <row r="277" spans="5:5" hidden="1" x14ac:dyDescent="0.2">
      <c r="E277" s="266" t="s">
        <v>725</v>
      </c>
    </row>
    <row r="278" spans="5:5" hidden="1" x14ac:dyDescent="0.2">
      <c r="E278" s="266" t="s">
        <v>726</v>
      </c>
    </row>
    <row r="279" spans="5:5" hidden="1" x14ac:dyDescent="0.2">
      <c r="E279" s="266" t="s">
        <v>727</v>
      </c>
    </row>
    <row r="280" spans="5:5" hidden="1" x14ac:dyDescent="0.2">
      <c r="E280" s="266" t="s">
        <v>728</v>
      </c>
    </row>
    <row r="281" spans="5:5" hidden="1" x14ac:dyDescent="0.2">
      <c r="E281" s="266" t="s">
        <v>729</v>
      </c>
    </row>
    <row r="282" spans="5:5" hidden="1" x14ac:dyDescent="0.2">
      <c r="E282" s="266" t="s">
        <v>730</v>
      </c>
    </row>
    <row r="283" spans="5:5" hidden="1" x14ac:dyDescent="0.2">
      <c r="E283" s="266" t="s">
        <v>731</v>
      </c>
    </row>
    <row r="284" spans="5:5" hidden="1" x14ac:dyDescent="0.2">
      <c r="E284" s="266" t="s">
        <v>732</v>
      </c>
    </row>
    <row r="285" spans="5:5" hidden="1" x14ac:dyDescent="0.2">
      <c r="E285" s="266" t="s">
        <v>733</v>
      </c>
    </row>
    <row r="286" spans="5:5" hidden="1" x14ac:dyDescent="0.2">
      <c r="E286" s="266" t="s">
        <v>734</v>
      </c>
    </row>
    <row r="287" spans="5:5" hidden="1" x14ac:dyDescent="0.2">
      <c r="E287" s="266" t="s">
        <v>735</v>
      </c>
    </row>
    <row r="288" spans="5:5" hidden="1" x14ac:dyDescent="0.2">
      <c r="E288" s="266" t="s">
        <v>736</v>
      </c>
    </row>
    <row r="289" spans="5:5" hidden="1" x14ac:dyDescent="0.2">
      <c r="E289" s="266" t="s">
        <v>737</v>
      </c>
    </row>
    <row r="290" spans="5:5" hidden="1" x14ac:dyDescent="0.2">
      <c r="E290" s="266" t="s">
        <v>738</v>
      </c>
    </row>
    <row r="291" spans="5:5" hidden="1" x14ac:dyDescent="0.2">
      <c r="E291" s="266" t="s">
        <v>739</v>
      </c>
    </row>
    <row r="292" spans="5:5" hidden="1" x14ac:dyDescent="0.2">
      <c r="E292" s="266" t="s">
        <v>740</v>
      </c>
    </row>
    <row r="293" spans="5:5" hidden="1" x14ac:dyDescent="0.2">
      <c r="E293" s="266" t="s">
        <v>741</v>
      </c>
    </row>
    <row r="294" spans="5:5" hidden="1" x14ac:dyDescent="0.2">
      <c r="E294" s="266" t="s">
        <v>742</v>
      </c>
    </row>
    <row r="295" spans="5:5" hidden="1" x14ac:dyDescent="0.2">
      <c r="E295" s="266" t="s">
        <v>743</v>
      </c>
    </row>
    <row r="296" spans="5:5" hidden="1" x14ac:dyDescent="0.2">
      <c r="E296" s="266" t="s">
        <v>744</v>
      </c>
    </row>
    <row r="297" spans="5:5" hidden="1" x14ac:dyDescent="0.2">
      <c r="E297" s="266" t="s">
        <v>745</v>
      </c>
    </row>
    <row r="298" spans="5:5" hidden="1" x14ac:dyDescent="0.2">
      <c r="E298" s="266" t="s">
        <v>746</v>
      </c>
    </row>
    <row r="299" spans="5:5" hidden="1" x14ac:dyDescent="0.2">
      <c r="E299" s="266" t="s">
        <v>747</v>
      </c>
    </row>
    <row r="300" spans="5:5" hidden="1" x14ac:dyDescent="0.2">
      <c r="E300" s="266" t="s">
        <v>748</v>
      </c>
    </row>
    <row r="301" spans="5:5" hidden="1" x14ac:dyDescent="0.2">
      <c r="E301" s="266" t="s">
        <v>749</v>
      </c>
    </row>
    <row r="302" spans="5:5" hidden="1" x14ac:dyDescent="0.2">
      <c r="E302" s="266" t="s">
        <v>750</v>
      </c>
    </row>
    <row r="303" spans="5:5" hidden="1" x14ac:dyDescent="0.2">
      <c r="E303" s="266" t="s">
        <v>751</v>
      </c>
    </row>
    <row r="304" spans="5:5" hidden="1" x14ac:dyDescent="0.2">
      <c r="E304" s="266" t="s">
        <v>752</v>
      </c>
    </row>
    <row r="305" spans="5:5" hidden="1" x14ac:dyDescent="0.2">
      <c r="E305" s="266" t="s">
        <v>753</v>
      </c>
    </row>
    <row r="306" spans="5:5" hidden="1" x14ac:dyDescent="0.2">
      <c r="E306" s="266" t="s">
        <v>754</v>
      </c>
    </row>
    <row r="307" spans="5:5" hidden="1" x14ac:dyDescent="0.2">
      <c r="E307" s="266" t="s">
        <v>755</v>
      </c>
    </row>
    <row r="308" spans="5:5" hidden="1" x14ac:dyDescent="0.2">
      <c r="E308" s="266" t="s">
        <v>756</v>
      </c>
    </row>
    <row r="309" spans="5:5" hidden="1" x14ac:dyDescent="0.2">
      <c r="E309" s="266" t="s">
        <v>757</v>
      </c>
    </row>
    <row r="310" spans="5:5" hidden="1" x14ac:dyDescent="0.2">
      <c r="E310" s="266" t="s">
        <v>758</v>
      </c>
    </row>
    <row r="311" spans="5:5" hidden="1" x14ac:dyDescent="0.2">
      <c r="E311" s="266" t="s">
        <v>759</v>
      </c>
    </row>
    <row r="312" spans="5:5" hidden="1" x14ac:dyDescent="0.2">
      <c r="E312" s="266" t="s">
        <v>760</v>
      </c>
    </row>
    <row r="313" spans="5:5" hidden="1" x14ac:dyDescent="0.2">
      <c r="E313" s="266" t="s">
        <v>761</v>
      </c>
    </row>
    <row r="314" spans="5:5" hidden="1" x14ac:dyDescent="0.2">
      <c r="E314" s="266" t="s">
        <v>762</v>
      </c>
    </row>
    <row r="315" spans="5:5" hidden="1" x14ac:dyDescent="0.2">
      <c r="E315" s="266" t="s">
        <v>763</v>
      </c>
    </row>
    <row r="316" spans="5:5" hidden="1" x14ac:dyDescent="0.2">
      <c r="E316" s="266" t="s">
        <v>764</v>
      </c>
    </row>
    <row r="317" spans="5:5" hidden="1" x14ac:dyDescent="0.2">
      <c r="E317" s="266" t="s">
        <v>765</v>
      </c>
    </row>
    <row r="318" spans="5:5" hidden="1" x14ac:dyDescent="0.2">
      <c r="E318" s="266" t="s">
        <v>766</v>
      </c>
    </row>
    <row r="319" spans="5:5" hidden="1" x14ac:dyDescent="0.2">
      <c r="E319" s="266" t="s">
        <v>767</v>
      </c>
    </row>
    <row r="320" spans="5:5" hidden="1" x14ac:dyDescent="0.2">
      <c r="E320" s="266" t="s">
        <v>768</v>
      </c>
    </row>
    <row r="321" spans="5:5" hidden="1" x14ac:dyDescent="0.2">
      <c r="E321" s="266" t="s">
        <v>769</v>
      </c>
    </row>
    <row r="322" spans="5:5" hidden="1" x14ac:dyDescent="0.2">
      <c r="E322" s="266" t="s">
        <v>770</v>
      </c>
    </row>
    <row r="323" spans="5:5" hidden="1" x14ac:dyDescent="0.2">
      <c r="E323" s="266" t="s">
        <v>771</v>
      </c>
    </row>
    <row r="324" spans="5:5" hidden="1" x14ac:dyDescent="0.2">
      <c r="E324" s="266" t="s">
        <v>772</v>
      </c>
    </row>
    <row r="325" spans="5:5" hidden="1" x14ac:dyDescent="0.2">
      <c r="E325" s="266" t="s">
        <v>773</v>
      </c>
    </row>
    <row r="326" spans="5:5" hidden="1" x14ac:dyDescent="0.2">
      <c r="E326" s="266" t="s">
        <v>774</v>
      </c>
    </row>
    <row r="327" spans="5:5" hidden="1" x14ac:dyDescent="0.2">
      <c r="E327" s="266" t="s">
        <v>775</v>
      </c>
    </row>
    <row r="328" spans="5:5" hidden="1" x14ac:dyDescent="0.2">
      <c r="E328" s="266" t="s">
        <v>776</v>
      </c>
    </row>
    <row r="329" spans="5:5" hidden="1" x14ac:dyDescent="0.2">
      <c r="E329" s="266" t="s">
        <v>777</v>
      </c>
    </row>
    <row r="330" spans="5:5" hidden="1" x14ac:dyDescent="0.2">
      <c r="E330" s="266" t="s">
        <v>778</v>
      </c>
    </row>
    <row r="331" spans="5:5" hidden="1" x14ac:dyDescent="0.2">
      <c r="E331" s="266" t="s">
        <v>779</v>
      </c>
    </row>
    <row r="332" spans="5:5" hidden="1" x14ac:dyDescent="0.2">
      <c r="E332" s="266" t="s">
        <v>780</v>
      </c>
    </row>
    <row r="333" spans="5:5" hidden="1" x14ac:dyDescent="0.2">
      <c r="E333" s="266" t="s">
        <v>781</v>
      </c>
    </row>
    <row r="334" spans="5:5" hidden="1" x14ac:dyDescent="0.2">
      <c r="E334" s="266" t="s">
        <v>782</v>
      </c>
    </row>
    <row r="335" spans="5:5" hidden="1" x14ac:dyDescent="0.2"/>
    <row r="336" spans="5:5"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sheetData>
  <sheetProtection algorithmName="SHA-512" hashValue="QoV/uTLRrkU2LOZTAWer8HCB+3FLAztWJ78PK5OnG9AJZUbNAnrND790Y/BGyH7pyK+6UxWCdRb9FkJvbm9CLw==" saltValue="zdbnjckuEI+ZWS+bdrb0YQ==" spinCount="100000" sheet="1" objects="1" scenarios="1" formatColumns="0" formatRows="0"/>
  <mergeCells count="42">
    <mergeCell ref="A1:K1"/>
    <mergeCell ref="A48:G48"/>
    <mergeCell ref="C3:H3"/>
    <mergeCell ref="A3:B3"/>
    <mergeCell ref="A6:K6"/>
    <mergeCell ref="D12:K12"/>
    <mergeCell ref="A8:K8"/>
    <mergeCell ref="B37:G37"/>
    <mergeCell ref="E41:F41"/>
    <mergeCell ref="B40:G40"/>
    <mergeCell ref="A25:G25"/>
    <mergeCell ref="G16:I16"/>
    <mergeCell ref="A11:C11"/>
    <mergeCell ref="A12:C12"/>
    <mergeCell ref="D11:K11"/>
    <mergeCell ref="H37:J37"/>
    <mergeCell ref="A50:G50"/>
    <mergeCell ref="A52:G52"/>
    <mergeCell ref="F18:K18"/>
    <mergeCell ref="A33:I33"/>
    <mergeCell ref="A5:B5"/>
    <mergeCell ref="C5:H5"/>
    <mergeCell ref="A22:G22"/>
    <mergeCell ref="B16:D16"/>
    <mergeCell ref="A9:K9"/>
    <mergeCell ref="A36:G36"/>
    <mergeCell ref="A39:G39"/>
    <mergeCell ref="A42:G42"/>
    <mergeCell ref="A44:G44"/>
    <mergeCell ref="A46:G46"/>
    <mergeCell ref="A23:K23"/>
    <mergeCell ref="A14:K14"/>
    <mergeCell ref="B34:G34"/>
    <mergeCell ref="A32:G32"/>
    <mergeCell ref="A20:G20"/>
    <mergeCell ref="A21:G21"/>
    <mergeCell ref="B26:G26"/>
    <mergeCell ref="F57:G57"/>
    <mergeCell ref="F58:G58"/>
    <mergeCell ref="F59:G59"/>
    <mergeCell ref="A54:G54"/>
    <mergeCell ref="A53:G53"/>
  </mergeCells>
  <conditionalFormatting sqref="K33">
    <cfRule type="cellIs" dxfId="2" priority="14" operator="notEqual">
      <formula>$K$32</formula>
    </cfRule>
  </conditionalFormatting>
  <conditionalFormatting sqref="K22">
    <cfRule type="cellIs" dxfId="1" priority="13" operator="notEqual">
      <formula>$K$32</formula>
    </cfRule>
  </conditionalFormatting>
  <dataValidations count="5">
    <dataValidation type="decimal" operator="greaterThanOrEqual" allowBlank="1" showInputMessage="1" showErrorMessage="1" sqref="H26:J30 H48:I48 H34:J34 I20:J21 H44:J44 H52:I52 I39:J40 H39" xr:uid="{00000000-0002-0000-0F00-000000000000}">
      <formula1>0</formula1>
    </dataValidation>
    <dataValidation type="date" operator="greaterThanOrEqual" allowBlank="1" showInputMessage="1" showErrorMessage="1" sqref="G41" xr:uid="{00000000-0002-0000-0F00-000001000000}">
      <formula1>1</formula1>
    </dataValidation>
    <dataValidation type="list" allowBlank="1" showInputMessage="1" showErrorMessage="1" sqref="D13:K13" xr:uid="{00000000-0002-0000-0F00-000002000000}">
      <formula1>#REF!</formula1>
    </dataValidation>
    <dataValidation operator="greaterThanOrEqual" allowBlank="1" showInputMessage="1" showErrorMessage="1" sqref="H37:J37" xr:uid="{00000000-0002-0000-0F00-000003000000}"/>
    <dataValidation type="list" allowBlank="1" showInputMessage="1" showErrorMessage="1" sqref="J16 E16" xr:uid="{00000000-0002-0000-0F00-000004000000}">
      <formula1>$I$87:$I$88</formula1>
    </dataValidation>
  </dataValidations>
  <printOptions horizontalCentered="1" verticalCentered="1"/>
  <pageMargins left="0.25" right="0.25" top="0.75" bottom="0.75" header="0.3" footer="0.3"/>
  <pageSetup scale="92" orientation="portrait" r:id="rId1"/>
  <headerFooter>
    <oddFooter>&amp;L&amp;A&amp;C&amp;D</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4:D48"/>
  <sheetViews>
    <sheetView workbookViewId="0">
      <selection activeCell="B27" sqref="B27"/>
    </sheetView>
  </sheetViews>
  <sheetFormatPr defaultRowHeight="15" x14ac:dyDescent="0.25"/>
  <cols>
    <col min="1" max="1" width="14.28515625" customWidth="1"/>
  </cols>
  <sheetData>
    <row r="4" spans="1:4" x14ac:dyDescent="0.25">
      <c r="A4" t="s">
        <v>1389</v>
      </c>
      <c r="B4">
        <f>'Uses of Funds'!C16</f>
        <v>0</v>
      </c>
    </row>
    <row r="5" spans="1:4" x14ac:dyDescent="0.25">
      <c r="A5" t="s">
        <v>1390</v>
      </c>
      <c r="B5">
        <f>SUM('Uses of Funds'!C17:C20,'Uses of Funds'!C22,'Uses of Funds'!C23,'Uses of Funds'!C24)</f>
        <v>0</v>
      </c>
    </row>
    <row r="6" spans="1:4" x14ac:dyDescent="0.25">
      <c r="A6" t="s">
        <v>1391</v>
      </c>
      <c r="B6" s="861">
        <f>'Uses of Funds'!C29</f>
        <v>0</v>
      </c>
    </row>
    <row r="7" spans="1:4" x14ac:dyDescent="0.25">
      <c r="A7" t="s">
        <v>1394</v>
      </c>
      <c r="B7">
        <f>SUM('Uses of Funds'!C30:C31,'Uses of Funds'!C35,'Uses of Funds'!C37:C41,'Uses of Funds'!C44)</f>
        <v>0</v>
      </c>
    </row>
    <row r="8" spans="1:4" x14ac:dyDescent="0.25">
      <c r="A8" t="s">
        <v>1392</v>
      </c>
      <c r="B8">
        <f>'Uses of Funds'!C32</f>
        <v>0</v>
      </c>
    </row>
    <row r="9" spans="1:4" x14ac:dyDescent="0.25">
      <c r="A9" t="s">
        <v>1393</v>
      </c>
      <c r="B9">
        <f>SUM('Uses of Funds'!C33:C34)</f>
        <v>0</v>
      </c>
    </row>
    <row r="10" spans="1:4" x14ac:dyDescent="0.25">
      <c r="A10" t="s">
        <v>1395</v>
      </c>
      <c r="B10">
        <f>'Uses of Funds'!C36</f>
        <v>0</v>
      </c>
    </row>
    <row r="11" spans="1:4" x14ac:dyDescent="0.25">
      <c r="A11" t="s">
        <v>1396</v>
      </c>
      <c r="B11">
        <f>SUM('Uses of Funds'!C42:C43,'Uses of Funds'!C48:C49)</f>
        <v>0</v>
      </c>
    </row>
    <row r="12" spans="1:4" x14ac:dyDescent="0.25">
      <c r="A12" t="s">
        <v>1397</v>
      </c>
      <c r="B12">
        <f>'Uses of Funds'!C45</f>
        <v>0</v>
      </c>
    </row>
    <row r="13" spans="1:4" x14ac:dyDescent="0.25">
      <c r="A13" t="s">
        <v>1398</v>
      </c>
      <c r="B13">
        <f>'Uses of Funds'!C46</f>
        <v>0</v>
      </c>
    </row>
    <row r="14" spans="1:4" x14ac:dyDescent="0.25">
      <c r="A14" t="s">
        <v>1399</v>
      </c>
      <c r="B14">
        <f>'Uses of Funds'!C47</f>
        <v>0</v>
      </c>
    </row>
    <row r="15" spans="1:4" x14ac:dyDescent="0.25">
      <c r="A15" t="s">
        <v>1400</v>
      </c>
      <c r="B15">
        <f>'Uses of Funds'!C50</f>
        <v>0</v>
      </c>
    </row>
    <row r="16" spans="1:4" x14ac:dyDescent="0.25">
      <c r="A16" t="s">
        <v>1401</v>
      </c>
      <c r="B16">
        <f>SUM('Uses of Funds'!C52:C54)</f>
        <v>0</v>
      </c>
      <c r="D16" t="s">
        <v>1402</v>
      </c>
    </row>
    <row r="18" spans="1:4" x14ac:dyDescent="0.25">
      <c r="A18" t="s">
        <v>1403</v>
      </c>
      <c r="B18">
        <f>SUM('Uses of Funds'!C59:C60)</f>
        <v>0</v>
      </c>
    </row>
    <row r="19" spans="1:4" x14ac:dyDescent="0.25">
      <c r="A19" t="s">
        <v>1404</v>
      </c>
      <c r="B19">
        <f>'Uses of Funds'!C61</f>
        <v>0</v>
      </c>
    </row>
    <row r="20" spans="1:4" x14ac:dyDescent="0.25">
      <c r="A20" t="s">
        <v>1405</v>
      </c>
      <c r="B20">
        <f>'Uses of Funds'!C62</f>
        <v>0</v>
      </c>
    </row>
    <row r="21" spans="1:4" x14ac:dyDescent="0.25">
      <c r="A21" t="s">
        <v>1406</v>
      </c>
      <c r="B21">
        <f>SUM('Uses of Funds'!C63:C67,'Uses of Funds'!C88)</f>
        <v>0</v>
      </c>
    </row>
    <row r="22" spans="1:4" x14ac:dyDescent="0.25">
      <c r="A22" t="s">
        <v>1407</v>
      </c>
      <c r="B22">
        <f>'Uses of Funds'!C68</f>
        <v>0</v>
      </c>
    </row>
    <row r="23" spans="1:4" x14ac:dyDescent="0.25">
      <c r="A23" t="s">
        <v>1408</v>
      </c>
      <c r="B23">
        <f>'Uses of Funds'!C69</f>
        <v>0</v>
      </c>
    </row>
    <row r="24" spans="1:4" x14ac:dyDescent="0.25">
      <c r="A24" t="s">
        <v>1409</v>
      </c>
      <c r="B24">
        <f>'Uses of Funds'!C70</f>
        <v>0</v>
      </c>
    </row>
    <row r="25" spans="1:4" x14ac:dyDescent="0.25">
      <c r="A25" t="s">
        <v>1410</v>
      </c>
      <c r="B25">
        <f>'Uses of Funds'!C71</f>
        <v>0</v>
      </c>
    </row>
    <row r="26" spans="1:4" x14ac:dyDescent="0.25">
      <c r="A26" t="s">
        <v>1411</v>
      </c>
      <c r="B26">
        <f>SUM('Uses of Funds'!C72:C74,'Uses of Funds'!C119,'Uses of Funds'!C120,'Uses of Funds'!C121,'Uses of Funds'!C135)</f>
        <v>0</v>
      </c>
    </row>
    <row r="27" spans="1:4" x14ac:dyDescent="0.25">
      <c r="A27" t="s">
        <v>1412</v>
      </c>
      <c r="B27">
        <f>'Uses of Funds'!C75</f>
        <v>0</v>
      </c>
    </row>
    <row r="28" spans="1:4" x14ac:dyDescent="0.25">
      <c r="A28" t="s">
        <v>1413</v>
      </c>
      <c r="B28">
        <f>SUM('Uses of Funds'!C77:C79,'Uses of Funds'!C93:C95,'Uses of Funds'!C91)</f>
        <v>0</v>
      </c>
      <c r="D28" t="s">
        <v>1435</v>
      </c>
    </row>
    <row r="29" spans="1:4" x14ac:dyDescent="0.25">
      <c r="A29" t="s">
        <v>1414</v>
      </c>
      <c r="B29">
        <f>SUM('Uses of Funds'!C82:C83)</f>
        <v>0</v>
      </c>
    </row>
    <row r="30" spans="1:4" x14ac:dyDescent="0.25">
      <c r="A30" t="s">
        <v>1415</v>
      </c>
      <c r="B30">
        <f>'Uses of Funds'!C84</f>
        <v>0</v>
      </c>
    </row>
    <row r="31" spans="1:4" x14ac:dyDescent="0.25">
      <c r="A31" t="s">
        <v>1416</v>
      </c>
      <c r="B31">
        <f>'Uses of Funds'!C85</f>
        <v>0</v>
      </c>
    </row>
    <row r="32" spans="1:4" x14ac:dyDescent="0.25">
      <c r="A32" t="s">
        <v>1417</v>
      </c>
      <c r="B32">
        <f>'Uses of Funds'!C86</f>
        <v>0</v>
      </c>
    </row>
    <row r="33" spans="1:4" x14ac:dyDescent="0.25">
      <c r="A33" t="s">
        <v>1418</v>
      </c>
      <c r="B33">
        <f>'Uses of Funds'!C87</f>
        <v>0</v>
      </c>
    </row>
    <row r="34" spans="1:4" x14ac:dyDescent="0.25">
      <c r="A34" t="s">
        <v>1419</v>
      </c>
      <c r="B34">
        <f>'Uses of Funds'!C89</f>
        <v>0</v>
      </c>
      <c r="D34" t="s">
        <v>91</v>
      </c>
    </row>
    <row r="35" spans="1:4" x14ac:dyDescent="0.25">
      <c r="A35" t="s">
        <v>1420</v>
      </c>
      <c r="B35">
        <f>'Uses of Funds'!C90</f>
        <v>0</v>
      </c>
    </row>
    <row r="36" spans="1:4" x14ac:dyDescent="0.25">
      <c r="A36" t="s">
        <v>1421</v>
      </c>
      <c r="B36">
        <f>SUM('Uses of Funds'!C98:C104)</f>
        <v>0</v>
      </c>
    </row>
    <row r="37" spans="1:4" x14ac:dyDescent="0.25">
      <c r="A37" t="s">
        <v>1422</v>
      </c>
      <c r="B37">
        <f>SUM('Uses of Funds'!C107:C111,'Uses of Funds'!C148)</f>
        <v>0</v>
      </c>
    </row>
    <row r="38" spans="1:4" x14ac:dyDescent="0.25">
      <c r="A38" t="s">
        <v>1423</v>
      </c>
      <c r="B38">
        <f>SUM('Uses of Funds'!C114:C115)</f>
        <v>0</v>
      </c>
    </row>
    <row r="39" spans="1:4" x14ac:dyDescent="0.25">
      <c r="A39" t="s">
        <v>1424</v>
      </c>
      <c r="B39">
        <f>'Uses of Funds'!C118</f>
        <v>0</v>
      </c>
    </row>
    <row r="40" spans="1:4" x14ac:dyDescent="0.25">
      <c r="A40" t="s">
        <v>1425</v>
      </c>
      <c r="B40">
        <f>SUM('Uses of Funds'!C122:C124,'Uses of Funds'!C126:C128)</f>
        <v>0</v>
      </c>
    </row>
    <row r="41" spans="1:4" x14ac:dyDescent="0.25">
      <c r="A41" t="s">
        <v>1426</v>
      </c>
      <c r="B41">
        <f>SUM('Uses of Funds'!C131:C134,'Uses of Funds'!C138:C140,'Uses of Funds'!C142:C144)</f>
        <v>0</v>
      </c>
      <c r="D41" t="s">
        <v>1427</v>
      </c>
    </row>
    <row r="42" spans="1:4" x14ac:dyDescent="0.25">
      <c r="A42" t="s">
        <v>1428</v>
      </c>
      <c r="B42">
        <f>'Uses of Funds'!C136</f>
        <v>0</v>
      </c>
    </row>
    <row r="43" spans="1:4" x14ac:dyDescent="0.25">
      <c r="A43" t="s">
        <v>1429</v>
      </c>
      <c r="B43">
        <f>'Uses of Funds'!C137</f>
        <v>0</v>
      </c>
      <c r="D43" t="s">
        <v>1020</v>
      </c>
    </row>
    <row r="44" spans="1:4" x14ac:dyDescent="0.25">
      <c r="A44" t="s">
        <v>1430</v>
      </c>
      <c r="B44">
        <f>SUM('Uses of Funds'!C147,'Uses of Funds'!C150,'Uses of Funds'!C151)</f>
        <v>0</v>
      </c>
    </row>
    <row r="45" spans="1:4" x14ac:dyDescent="0.25">
      <c r="A45" t="s">
        <v>1431</v>
      </c>
      <c r="B45">
        <f>'Uses of Funds'!C154</f>
        <v>0</v>
      </c>
    </row>
    <row r="46" spans="1:4" x14ac:dyDescent="0.25">
      <c r="A46" t="s">
        <v>1432</v>
      </c>
      <c r="B46">
        <f>'Uses of Funds'!C158</f>
        <v>0</v>
      </c>
    </row>
    <row r="47" spans="1:4" x14ac:dyDescent="0.25">
      <c r="A47" t="s">
        <v>1433</v>
      </c>
      <c r="B47">
        <f>'Uses of Funds'!C159</f>
        <v>0</v>
      </c>
    </row>
    <row r="48" spans="1:4" x14ac:dyDescent="0.25">
      <c r="A48" t="s">
        <v>1434</v>
      </c>
      <c r="B48">
        <f>SUM('Uses of Funds'!C162:C163,'Uses of Funds'!C165:C168)</f>
        <v>0</v>
      </c>
    </row>
  </sheetData>
  <sheetProtection algorithmName="SHA-512" hashValue="7aJl1t2FSUomb4E7O8804Alyhot/1eX/n35HubGG6l0bVX0zbgGaClc1btY0Ha3Etd3sUj9FQ46N88NOFRajaQ==" saltValue="VS+HTEEUROYtu/FE0nlCAA==" spinCount="100000" sheet="1" objects="1" scenarios="1" formatColumns="0" formatRows="0"/>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6"/>
    <pageSetUpPr fitToPage="1"/>
  </sheetPr>
  <dimension ref="A1:R101"/>
  <sheetViews>
    <sheetView showGridLines="0" zoomScale="90" zoomScaleNormal="90" workbookViewId="0">
      <pane ySplit="1" topLeftCell="A2" activePane="bottomLeft" state="frozen"/>
      <selection activeCell="G12" sqref="G12:I12"/>
      <selection pane="bottomLeft" activeCell="F9" sqref="F9"/>
    </sheetView>
  </sheetViews>
  <sheetFormatPr defaultColWidth="10.28515625" defaultRowHeight="12.75" x14ac:dyDescent="0.2"/>
  <cols>
    <col min="1" max="1" width="10.7109375" style="101" customWidth="1"/>
    <col min="2" max="2" width="14.7109375" style="101" customWidth="1"/>
    <col min="3" max="4" width="12.7109375" style="101" customWidth="1"/>
    <col min="5" max="5" width="22.7109375" style="101" bestFit="1" customWidth="1"/>
    <col min="6" max="6" width="14.7109375" style="101" customWidth="1"/>
    <col min="7" max="8" width="12.7109375" style="101" customWidth="1"/>
    <col min="9" max="9" width="11.5703125" style="101" bestFit="1" customWidth="1"/>
    <col min="10" max="10" width="13.140625" style="101" customWidth="1"/>
    <col min="11" max="16384" width="10.28515625" style="101"/>
  </cols>
  <sheetData>
    <row r="1" spans="1:18" ht="18" customHeight="1" x14ac:dyDescent="0.2">
      <c r="A1" s="1546" t="s">
        <v>308</v>
      </c>
      <c r="B1" s="1546"/>
      <c r="C1" s="1546"/>
      <c r="D1" s="1546"/>
      <c r="E1" s="1546"/>
      <c r="F1" s="1546"/>
      <c r="G1" s="1546"/>
      <c r="H1" s="1546"/>
      <c r="I1" s="1546"/>
    </row>
    <row r="2" spans="1:18" x14ac:dyDescent="0.2">
      <c r="A2" s="1545" t="s">
        <v>340</v>
      </c>
      <c r="B2" s="1545"/>
      <c r="C2" s="1545"/>
      <c r="D2" s="1545"/>
      <c r="E2" s="1545"/>
      <c r="F2" s="1545"/>
      <c r="G2" s="1545"/>
      <c r="H2" s="1545"/>
      <c r="I2" s="1545"/>
    </row>
    <row r="3" spans="1:18" ht="15" customHeight="1" x14ac:dyDescent="0.2">
      <c r="A3" s="1445" t="s">
        <v>1</v>
      </c>
      <c r="B3" s="1445"/>
      <c r="C3" s="1208">
        <f>Summary!B3</f>
        <v>0</v>
      </c>
      <c r="D3" s="1208"/>
      <c r="E3" s="1208"/>
      <c r="F3" s="1208"/>
      <c r="G3" s="153" t="s">
        <v>137</v>
      </c>
      <c r="H3" s="1557">
        <f>Income!Q2</f>
        <v>0</v>
      </c>
      <c r="I3" s="1558"/>
    </row>
    <row r="4" spans="1:18" s="105" customFormat="1" ht="6" customHeight="1" x14ac:dyDescent="0.2">
      <c r="A4" s="533"/>
      <c r="B4" s="533"/>
      <c r="C4" s="525"/>
      <c r="D4" s="525"/>
      <c r="E4" s="525"/>
      <c r="F4" s="525"/>
      <c r="G4" s="528"/>
      <c r="H4" s="527"/>
      <c r="I4" s="112"/>
    </row>
    <row r="5" spans="1:18" s="105" customFormat="1" ht="15" customHeight="1" x14ac:dyDescent="0.2">
      <c r="A5" s="1505" t="s">
        <v>939</v>
      </c>
      <c r="B5" s="1505"/>
      <c r="C5" s="1210" t="str">
        <f>Summary!G5</f>
        <v>Initial Application</v>
      </c>
      <c r="D5" s="1210"/>
      <c r="E5" s="1210"/>
      <c r="F5" s="1210"/>
      <c r="G5" s="524"/>
      <c r="H5" s="524"/>
      <c r="I5" s="524"/>
      <c r="J5" s="524"/>
      <c r="K5" s="524"/>
      <c r="L5" s="524"/>
      <c r="M5" s="524"/>
      <c r="N5" s="524"/>
      <c r="O5" s="524"/>
      <c r="P5" s="524"/>
      <c r="Q5" s="524"/>
      <c r="R5" s="524"/>
    </row>
    <row r="6" spans="1:18" ht="15" customHeight="1" x14ac:dyDescent="0.2">
      <c r="D6" s="134" t="s">
        <v>301</v>
      </c>
      <c r="E6" s="135"/>
      <c r="F6" s="134" t="s">
        <v>309</v>
      </c>
      <c r="G6" s="126"/>
      <c r="J6" s="106"/>
    </row>
    <row r="7" spans="1:18" ht="15" customHeight="1" x14ac:dyDescent="0.2">
      <c r="A7" s="1553" t="s">
        <v>349</v>
      </c>
      <c r="B7" s="1553"/>
      <c r="C7" s="1553"/>
      <c r="D7" s="501"/>
      <c r="E7" s="155"/>
      <c r="F7" s="550">
        <f>Expenses!C89</f>
        <v>0</v>
      </c>
      <c r="G7" s="126"/>
      <c r="J7" s="106"/>
      <c r="K7" s="1559" t="s">
        <v>920</v>
      </c>
      <c r="L7" s="1559"/>
      <c r="M7" s="1559"/>
      <c r="N7" s="1559"/>
      <c r="O7" s="1559"/>
    </row>
    <row r="8" spans="1:18" ht="15" customHeight="1" x14ac:dyDescent="0.2">
      <c r="A8" s="1553" t="s">
        <v>350</v>
      </c>
      <c r="B8" s="1553"/>
      <c r="C8" s="1553"/>
      <c r="D8" s="151"/>
      <c r="E8" s="156"/>
      <c r="F8" s="503">
        <f>Expenses!A89</f>
        <v>0</v>
      </c>
      <c r="G8" s="152"/>
      <c r="J8" s="137"/>
      <c r="K8" s="1559"/>
      <c r="L8" s="1559"/>
      <c r="M8" s="1559"/>
      <c r="N8" s="1559"/>
      <c r="O8" s="1559"/>
    </row>
    <row r="9" spans="1:18" ht="15" customHeight="1" x14ac:dyDescent="0.2">
      <c r="A9" s="1553" t="s">
        <v>351</v>
      </c>
      <c r="B9" s="1553"/>
      <c r="C9" s="1553"/>
      <c r="D9" s="502"/>
      <c r="E9" s="157"/>
      <c r="F9" s="551">
        <f>Expenses!B89</f>
        <v>0</v>
      </c>
      <c r="G9" s="126"/>
      <c r="J9" s="106"/>
      <c r="K9" s="1488" t="s">
        <v>25</v>
      </c>
      <c r="L9" s="1488"/>
      <c r="M9" s="1488"/>
      <c r="N9" s="1488"/>
      <c r="O9" s="1488"/>
    </row>
    <row r="10" spans="1:18" ht="15" customHeight="1" x14ac:dyDescent="0.2">
      <c r="A10" s="1553" t="s">
        <v>353</v>
      </c>
      <c r="B10" s="1553"/>
      <c r="C10" s="1553"/>
      <c r="D10" s="149" t="str">
        <f>IF(ISERROR(PMT(D8/12,12*D9,-D7)),"-",PMT(D8/12,12*D9,-D7))</f>
        <v>-</v>
      </c>
      <c r="E10" s="157"/>
      <c r="F10" s="149" t="str">
        <f>IF(ISERROR(PMT(F8/12,12*F9,-F7)),"-",PMT(F8/12,12*F9,-F7))</f>
        <v>-</v>
      </c>
      <c r="G10" s="138"/>
      <c r="H10" s="126"/>
      <c r="J10" s="106"/>
      <c r="K10" s="1491" t="s">
        <v>29</v>
      </c>
      <c r="L10" s="1491"/>
      <c r="M10" s="1491"/>
      <c r="N10" s="1491"/>
      <c r="O10" s="1491"/>
    </row>
    <row r="11" spans="1:18" ht="15" customHeight="1" x14ac:dyDescent="0.2">
      <c r="A11" s="1553" t="s">
        <v>352</v>
      </c>
      <c r="B11" s="1553"/>
      <c r="C11" s="1553"/>
      <c r="D11" s="341"/>
      <c r="E11" s="192"/>
      <c r="F11" s="193"/>
      <c r="G11" s="126"/>
      <c r="J11" s="106"/>
      <c r="K11" s="1492" t="s">
        <v>26</v>
      </c>
      <c r="L11" s="1492"/>
      <c r="M11" s="1492"/>
      <c r="N11" s="1492"/>
      <c r="O11" s="1492"/>
    </row>
    <row r="12" spans="1:18" ht="15" customHeight="1" x14ac:dyDescent="0.2">
      <c r="A12" s="1553" t="s">
        <v>354</v>
      </c>
      <c r="B12" s="1553"/>
      <c r="C12" s="1553"/>
      <c r="D12" s="386"/>
      <c r="E12" s="1554" t="s">
        <v>346</v>
      </c>
      <c r="F12" s="1555"/>
      <c r="G12" s="1555"/>
      <c r="H12" s="106"/>
      <c r="J12" s="124"/>
      <c r="K12" s="1489" t="s">
        <v>27</v>
      </c>
      <c r="L12" s="1489"/>
      <c r="M12" s="1489"/>
      <c r="N12" s="1489"/>
      <c r="O12" s="1489"/>
    </row>
    <row r="13" spans="1:18" ht="15" customHeight="1" x14ac:dyDescent="0.2">
      <c r="A13" s="1553" t="s">
        <v>355</v>
      </c>
      <c r="B13" s="1553"/>
      <c r="C13" s="1553"/>
      <c r="D13" s="150">
        <f>IF(ISERROR(SUM(I26:I45)),"-",SUM(I26:I45))</f>
        <v>0</v>
      </c>
      <c r="E13" s="139"/>
      <c r="F13" s="130"/>
      <c r="G13" s="126"/>
      <c r="H13" s="140"/>
      <c r="J13" s="124"/>
      <c r="K13" s="1490" t="s">
        <v>28</v>
      </c>
      <c r="L13" s="1490"/>
      <c r="M13" s="1490"/>
      <c r="N13" s="1490"/>
      <c r="O13" s="1490"/>
    </row>
    <row r="14" spans="1:18" ht="15" customHeight="1" x14ac:dyDescent="0.2">
      <c r="A14" s="1553" t="s">
        <v>356</v>
      </c>
      <c r="B14" s="1553"/>
      <c r="C14" s="1553"/>
      <c r="D14" s="341"/>
      <c r="E14" s="152" t="s">
        <v>347</v>
      </c>
      <c r="G14" s="126"/>
      <c r="J14" s="124"/>
      <c r="K14" s="1487" t="s">
        <v>30</v>
      </c>
      <c r="L14" s="1487"/>
      <c r="M14" s="1487"/>
      <c r="N14" s="1487"/>
      <c r="O14" s="1487"/>
    </row>
    <row r="15" spans="1:18" ht="15" customHeight="1" x14ac:dyDescent="0.2">
      <c r="A15" s="1553" t="s">
        <v>357</v>
      </c>
      <c r="B15" s="1553"/>
      <c r="C15" s="1553"/>
      <c r="D15" s="150" t="str">
        <f>IF(ISERROR(ROUNDUP(((+D13/D14)/D11)/12,0)),"-",ROUNDUP(((+D13/D14)/D11)/12,0))</f>
        <v>-</v>
      </c>
      <c r="E15" s="136"/>
      <c r="F15" s="130"/>
      <c r="G15" s="126"/>
      <c r="J15" s="106"/>
    </row>
    <row r="16" spans="1:18" ht="15" customHeight="1" x14ac:dyDescent="0.2">
      <c r="A16" s="1553" t="s">
        <v>358</v>
      </c>
      <c r="B16" s="1553"/>
      <c r="C16" s="1553"/>
      <c r="D16" s="150" t="str">
        <f>IF(ISERROR((D15*D14)*12),"-",(D15*D14)*12)</f>
        <v>-</v>
      </c>
      <c r="E16" s="136"/>
      <c r="F16" s="126"/>
      <c r="G16" s="126"/>
      <c r="J16" s="106"/>
    </row>
    <row r="17" spans="1:10" ht="15" customHeight="1" x14ac:dyDescent="0.2">
      <c r="E17" s="133"/>
      <c r="F17" s="125"/>
      <c r="G17" s="132"/>
      <c r="H17" s="125"/>
      <c r="I17" s="125"/>
      <c r="J17" s="127"/>
    </row>
    <row r="18" spans="1:10" ht="15" customHeight="1" x14ac:dyDescent="0.2">
      <c r="A18" s="160" t="s">
        <v>310</v>
      </c>
      <c r="B18" s="158"/>
      <c r="C18" s="159"/>
      <c r="D18" s="397" t="str">
        <f>+D15</f>
        <v>-</v>
      </c>
      <c r="E18" s="397" t="str">
        <f>+D16</f>
        <v>-</v>
      </c>
      <c r="F18" s="125"/>
      <c r="G18" s="132"/>
      <c r="H18" s="125"/>
      <c r="I18" s="125"/>
      <c r="J18" s="106"/>
    </row>
    <row r="19" spans="1:10" ht="15" customHeight="1" x14ac:dyDescent="0.2">
      <c r="A19" s="161" t="s">
        <v>311</v>
      </c>
      <c r="B19" s="162"/>
      <c r="C19" s="159"/>
      <c r="D19" s="548" t="str">
        <f>IF(ISERROR((E19/D14)/12),"-",((E19/D14)/12))</f>
        <v>-</v>
      </c>
      <c r="E19" s="458">
        <f>Income!P59-IncomewithOAHTC!P59</f>
        <v>0</v>
      </c>
      <c r="F19" s="125"/>
      <c r="G19" s="132"/>
      <c r="H19" s="125"/>
      <c r="I19" s="125"/>
      <c r="J19" s="106"/>
    </row>
    <row r="20" spans="1:10" ht="15" customHeight="1" x14ac:dyDescent="0.2">
      <c r="A20" s="163" t="s">
        <v>312</v>
      </c>
      <c r="B20" s="158"/>
      <c r="C20" s="159"/>
      <c r="D20" s="549" t="str">
        <f>IF(ISERROR(D19-D18),"-",D19-D18)</f>
        <v>-</v>
      </c>
      <c r="E20" s="385" t="str">
        <f>IF(ISERROR(+E19-E18),"-",+E19-E18)</f>
        <v>-</v>
      </c>
      <c r="F20" s="125"/>
      <c r="G20" s="132"/>
      <c r="H20" s="125"/>
      <c r="I20" s="125"/>
      <c r="J20" s="128"/>
    </row>
    <row r="21" spans="1:10" ht="15" customHeight="1" x14ac:dyDescent="0.2">
      <c r="D21" s="154" t="s">
        <v>348</v>
      </c>
      <c r="E21" s="125"/>
      <c r="F21" s="125"/>
      <c r="G21" s="132"/>
      <c r="H21" s="125"/>
      <c r="I21" s="125"/>
      <c r="J21" s="106"/>
    </row>
    <row r="22" spans="1:10" ht="15" customHeight="1" x14ac:dyDescent="0.2">
      <c r="E22" s="125"/>
      <c r="F22" s="125"/>
      <c r="G22" s="132"/>
      <c r="H22" s="125"/>
      <c r="I22" s="125"/>
      <c r="J22" s="128"/>
    </row>
    <row r="23" spans="1:10" ht="15" customHeight="1" x14ac:dyDescent="0.2">
      <c r="A23" s="1547" t="s">
        <v>313</v>
      </c>
      <c r="B23" s="1548"/>
      <c r="C23" s="1548"/>
      <c r="D23" s="1549"/>
      <c r="E23" s="1550" t="s">
        <v>314</v>
      </c>
      <c r="F23" s="1551"/>
      <c r="G23" s="1551"/>
      <c r="H23" s="1551"/>
      <c r="I23" s="1552"/>
      <c r="J23" s="106"/>
    </row>
    <row r="24" spans="1:10" ht="15" customHeight="1" x14ac:dyDescent="0.2">
      <c r="A24" s="168"/>
      <c r="B24" s="169"/>
      <c r="C24" s="169"/>
      <c r="D24" s="170" t="s">
        <v>315</v>
      </c>
      <c r="E24" s="142"/>
      <c r="F24" s="143" t="s">
        <v>316</v>
      </c>
      <c r="G24" s="144" t="s">
        <v>317</v>
      </c>
      <c r="H24" s="144" t="s">
        <v>317</v>
      </c>
      <c r="I24" s="145" t="s">
        <v>318</v>
      </c>
    </row>
    <row r="25" spans="1:10" ht="15" customHeight="1" x14ac:dyDescent="0.2">
      <c r="A25" s="390" t="s">
        <v>319</v>
      </c>
      <c r="B25" s="391" t="s">
        <v>320</v>
      </c>
      <c r="C25" s="391" t="s">
        <v>316</v>
      </c>
      <c r="D25" s="392" t="s">
        <v>321</v>
      </c>
      <c r="E25" s="393" t="str">
        <f>A25</f>
        <v>YEAR</v>
      </c>
      <c r="F25" s="394" t="s">
        <v>322</v>
      </c>
      <c r="G25" s="395" t="s">
        <v>320</v>
      </c>
      <c r="H25" s="395" t="s">
        <v>321</v>
      </c>
      <c r="I25" s="396" t="s">
        <v>323</v>
      </c>
    </row>
    <row r="26" spans="1:10" ht="15" customHeight="1" x14ac:dyDescent="0.2">
      <c r="A26" s="387">
        <v>1</v>
      </c>
      <c r="B26" s="388">
        <f>SUM(OAHTC_Amortization!H10:H21)</f>
        <v>0</v>
      </c>
      <c r="C26" s="388">
        <f>SUM(OAHTC_Amortization!G10:G21)</f>
        <v>0</v>
      </c>
      <c r="D26" s="389" t="str">
        <f>OAHTC_Amortization!I21</f>
        <v>-</v>
      </c>
      <c r="E26" s="387">
        <f t="shared" ref="E26:E45" si="0">A26</f>
        <v>1</v>
      </c>
      <c r="F26" s="388" t="str">
        <f>IF(ISERROR(IF(A26&gt;=1,+$D$7-D26,"")),"-",IF(A26&gt;=1,+$D$7-D26,""))</f>
        <v>-</v>
      </c>
      <c r="G26" s="388">
        <f>+B26</f>
        <v>0</v>
      </c>
      <c r="H26" s="388" t="str">
        <f>IF(ISERROR(AVERAGE(OAHTC_Amortization!I10:I21)),"-",AVERAGE(OAHTC_Amortization!I10:I21))</f>
        <v>-</v>
      </c>
      <c r="I26" s="388" t="str">
        <f>IF(ISERROR(IF(A26&gt;=1,+H26*$D$12,"0")),"-",IF(A26&gt;=1,+H26*$D$12,"0"))</f>
        <v>-</v>
      </c>
      <c r="J26" s="129"/>
    </row>
    <row r="27" spans="1:10" ht="15" customHeight="1" x14ac:dyDescent="0.2">
      <c r="A27" s="164">
        <f>IF($D$11&gt;A26,IF(A26&gt;0,A26+1,0),0)</f>
        <v>0</v>
      </c>
      <c r="B27" s="165">
        <f>($B$26+$C$26)-C27</f>
        <v>0</v>
      </c>
      <c r="C27" s="165">
        <f>SUM(OAHTC_Amortization!G22:G33)</f>
        <v>0</v>
      </c>
      <c r="D27" s="166" t="str">
        <f>OAHTC_Amortization!I33</f>
        <v>-</v>
      </c>
      <c r="E27" s="164">
        <f t="shared" si="0"/>
        <v>0</v>
      </c>
      <c r="F27" s="165">
        <f>+C27</f>
        <v>0</v>
      </c>
      <c r="G27" s="165">
        <f>+B27</f>
        <v>0</v>
      </c>
      <c r="H27" s="165" t="str">
        <f>IF(ISERROR(AVERAGE(OAHTC_Amortization!I22:I33)),"-",AVERAGE(OAHTC_Amortization!I22:I33))</f>
        <v>-</v>
      </c>
      <c r="I27" s="165" t="str">
        <f t="shared" ref="I27:I45" si="1">IF(ISERROR(IF(A27&gt;=1,+H27*$D$12,"0")),"-",IF(A27&gt;=1,+H27*$D$12,"0"))</f>
        <v>0</v>
      </c>
      <c r="J27" s="129"/>
    </row>
    <row r="28" spans="1:10" ht="15" customHeight="1" x14ac:dyDescent="0.2">
      <c r="A28" s="164">
        <f t="shared" ref="A28:A45" si="2">IF($D$11&gt;A27,IF(A27&gt;0,A27+1,0),0)</f>
        <v>0</v>
      </c>
      <c r="B28" s="165">
        <f t="shared" ref="B28:B45" si="3">($B$26+$C$26)-C28</f>
        <v>0</v>
      </c>
      <c r="C28" s="165">
        <f>SUM(OAHTC_Amortization!G34:G45)</f>
        <v>0</v>
      </c>
      <c r="D28" s="166" t="str">
        <f>OAHTC_Amortization!I45</f>
        <v>-</v>
      </c>
      <c r="E28" s="164">
        <f t="shared" si="0"/>
        <v>0</v>
      </c>
      <c r="F28" s="165">
        <f t="shared" ref="F28:F45" si="4">+C28</f>
        <v>0</v>
      </c>
      <c r="G28" s="165">
        <f t="shared" ref="G28:G45" si="5">+B28</f>
        <v>0</v>
      </c>
      <c r="H28" s="165" t="str">
        <f>IF(ISERROR(AVERAGE(OAHTC_Amortization!I34:I45)),"-",AVERAGE(OAHTC_Amortization!I34:I45))</f>
        <v>-</v>
      </c>
      <c r="I28" s="165" t="str">
        <f t="shared" si="1"/>
        <v>0</v>
      </c>
      <c r="J28" s="129"/>
    </row>
    <row r="29" spans="1:10" ht="15" customHeight="1" x14ac:dyDescent="0.2">
      <c r="A29" s="164">
        <f t="shared" si="2"/>
        <v>0</v>
      </c>
      <c r="B29" s="165">
        <f t="shared" si="3"/>
        <v>0</v>
      </c>
      <c r="C29" s="165">
        <f>SUM(OAHTC_Amortization!G46:G57)</f>
        <v>0</v>
      </c>
      <c r="D29" s="166" t="str">
        <f>OAHTC_Amortization!I57</f>
        <v>-</v>
      </c>
      <c r="E29" s="164">
        <f t="shared" si="0"/>
        <v>0</v>
      </c>
      <c r="F29" s="165">
        <f t="shared" si="4"/>
        <v>0</v>
      </c>
      <c r="G29" s="165">
        <f t="shared" si="5"/>
        <v>0</v>
      </c>
      <c r="H29" s="165" t="str">
        <f>IF(ISERROR(AVERAGE(OAHTC_Amortization!I46:I57)),"-",AVERAGE(OAHTC_Amortization!I46:I57))</f>
        <v>-</v>
      </c>
      <c r="I29" s="165" t="str">
        <f t="shared" si="1"/>
        <v>0</v>
      </c>
      <c r="J29" s="129"/>
    </row>
    <row r="30" spans="1:10" ht="15" customHeight="1" x14ac:dyDescent="0.2">
      <c r="A30" s="164">
        <f t="shared" si="2"/>
        <v>0</v>
      </c>
      <c r="B30" s="165">
        <f t="shared" si="3"/>
        <v>0</v>
      </c>
      <c r="C30" s="165">
        <f>SUM(OAHTC_Amortization!G58:G69)</f>
        <v>0</v>
      </c>
      <c r="D30" s="166" t="str">
        <f>OAHTC_Amortization!I69</f>
        <v>-</v>
      </c>
      <c r="E30" s="164">
        <f t="shared" si="0"/>
        <v>0</v>
      </c>
      <c r="F30" s="165">
        <f t="shared" si="4"/>
        <v>0</v>
      </c>
      <c r="G30" s="165">
        <f t="shared" si="5"/>
        <v>0</v>
      </c>
      <c r="H30" s="165" t="str">
        <f>IF(ISERROR(AVERAGE(OAHTC_Amortization!I58:I69)),"-",AVERAGE(OAHTC_Amortization!I58:I69))</f>
        <v>-</v>
      </c>
      <c r="I30" s="165" t="str">
        <f t="shared" si="1"/>
        <v>0</v>
      </c>
      <c r="J30" s="129"/>
    </row>
    <row r="31" spans="1:10" ht="15" customHeight="1" x14ac:dyDescent="0.2">
      <c r="A31" s="164">
        <f t="shared" si="2"/>
        <v>0</v>
      </c>
      <c r="B31" s="165">
        <f t="shared" si="3"/>
        <v>0</v>
      </c>
      <c r="C31" s="165">
        <f>SUM(OAHTC_Amortization!G70:G81)</f>
        <v>0</v>
      </c>
      <c r="D31" s="166" t="str">
        <f>OAHTC_Amortization!I81</f>
        <v>-</v>
      </c>
      <c r="E31" s="164">
        <f t="shared" si="0"/>
        <v>0</v>
      </c>
      <c r="F31" s="165">
        <f t="shared" si="4"/>
        <v>0</v>
      </c>
      <c r="G31" s="165">
        <f t="shared" si="5"/>
        <v>0</v>
      </c>
      <c r="H31" s="165" t="str">
        <f>IF(ISERROR(AVERAGE(OAHTC_Amortization!I70:I81)),"-",AVERAGE(OAHTC_Amortization!I70:I81))</f>
        <v>-</v>
      </c>
      <c r="I31" s="165" t="str">
        <f t="shared" si="1"/>
        <v>0</v>
      </c>
      <c r="J31" s="129"/>
    </row>
    <row r="32" spans="1:10" ht="15" customHeight="1" x14ac:dyDescent="0.2">
      <c r="A32" s="164">
        <f t="shared" si="2"/>
        <v>0</v>
      </c>
      <c r="B32" s="165">
        <f t="shared" si="3"/>
        <v>0</v>
      </c>
      <c r="C32" s="165">
        <f>SUM(OAHTC_Amortization!G82:G93)</f>
        <v>0</v>
      </c>
      <c r="D32" s="166" t="str">
        <f>OAHTC_Amortization!I93</f>
        <v>-</v>
      </c>
      <c r="E32" s="164">
        <f t="shared" si="0"/>
        <v>0</v>
      </c>
      <c r="F32" s="165">
        <f t="shared" si="4"/>
        <v>0</v>
      </c>
      <c r="G32" s="165">
        <f t="shared" si="5"/>
        <v>0</v>
      </c>
      <c r="H32" s="165" t="str">
        <f>IF(ISERROR(AVERAGE(OAHTC_Amortization!I82:I93)),"-",AVERAGE(OAHTC_Amortization!I82:I93))</f>
        <v>-</v>
      </c>
      <c r="I32" s="165" t="str">
        <f t="shared" si="1"/>
        <v>0</v>
      </c>
      <c r="J32" s="129"/>
    </row>
    <row r="33" spans="1:10" ht="15" customHeight="1" x14ac:dyDescent="0.2">
      <c r="A33" s="164">
        <f t="shared" si="2"/>
        <v>0</v>
      </c>
      <c r="B33" s="165">
        <f t="shared" si="3"/>
        <v>0</v>
      </c>
      <c r="C33" s="165">
        <f>SUM(OAHTC_Amortization!G94:G105)</f>
        <v>0</v>
      </c>
      <c r="D33" s="166" t="str">
        <f>OAHTC_Amortization!I105</f>
        <v>-</v>
      </c>
      <c r="E33" s="164">
        <f t="shared" si="0"/>
        <v>0</v>
      </c>
      <c r="F33" s="165">
        <f t="shared" si="4"/>
        <v>0</v>
      </c>
      <c r="G33" s="165">
        <f t="shared" si="5"/>
        <v>0</v>
      </c>
      <c r="H33" s="165" t="str">
        <f>IF(ISERROR(AVERAGE(OAHTC_Amortization!I94:I105)),"-",AVERAGE(OAHTC_Amortization!I94:I105))</f>
        <v>-</v>
      </c>
      <c r="I33" s="165" t="str">
        <f t="shared" si="1"/>
        <v>0</v>
      </c>
      <c r="J33" s="129"/>
    </row>
    <row r="34" spans="1:10" ht="15" customHeight="1" x14ac:dyDescent="0.2">
      <c r="A34" s="164">
        <f t="shared" si="2"/>
        <v>0</v>
      </c>
      <c r="B34" s="165">
        <f t="shared" si="3"/>
        <v>0</v>
      </c>
      <c r="C34" s="165">
        <f>SUM(OAHTC_Amortization!G106:G117)</f>
        <v>0</v>
      </c>
      <c r="D34" s="166" t="str">
        <f>OAHTC_Amortization!I117</f>
        <v>-</v>
      </c>
      <c r="E34" s="164">
        <f t="shared" si="0"/>
        <v>0</v>
      </c>
      <c r="F34" s="165">
        <f t="shared" si="4"/>
        <v>0</v>
      </c>
      <c r="G34" s="165">
        <f t="shared" si="5"/>
        <v>0</v>
      </c>
      <c r="H34" s="165" t="str">
        <f>IF(ISERROR(AVERAGE(OAHTC_Amortization!I106:I117)),"-",AVERAGE(OAHTC_Amortization!I106:I117))</f>
        <v>-</v>
      </c>
      <c r="I34" s="165" t="str">
        <f t="shared" si="1"/>
        <v>0</v>
      </c>
      <c r="J34" s="129"/>
    </row>
    <row r="35" spans="1:10" ht="15" customHeight="1" x14ac:dyDescent="0.2">
      <c r="A35" s="164">
        <f t="shared" si="2"/>
        <v>0</v>
      </c>
      <c r="B35" s="165">
        <f t="shared" si="3"/>
        <v>0</v>
      </c>
      <c r="C35" s="165">
        <f>SUM(OAHTC_Amortization!G118:G129)</f>
        <v>0</v>
      </c>
      <c r="D35" s="166" t="str">
        <f>OAHTC_Amortization!I129</f>
        <v>-</v>
      </c>
      <c r="E35" s="164">
        <f t="shared" si="0"/>
        <v>0</v>
      </c>
      <c r="F35" s="165">
        <f t="shared" si="4"/>
        <v>0</v>
      </c>
      <c r="G35" s="165">
        <f t="shared" si="5"/>
        <v>0</v>
      </c>
      <c r="H35" s="165" t="str">
        <f>IF(ISERROR(AVERAGE(OAHTC_Amortization!I118:I129)),"-",AVERAGE(OAHTC_Amortization!I118:I129))</f>
        <v>-</v>
      </c>
      <c r="I35" s="165" t="str">
        <f t="shared" si="1"/>
        <v>0</v>
      </c>
      <c r="J35" s="129"/>
    </row>
    <row r="36" spans="1:10" ht="15" customHeight="1" x14ac:dyDescent="0.2">
      <c r="A36" s="164">
        <f t="shared" si="2"/>
        <v>0</v>
      </c>
      <c r="B36" s="165">
        <f t="shared" si="3"/>
        <v>0</v>
      </c>
      <c r="C36" s="165">
        <f>SUM(OAHTC_Amortization!G130:G141)</f>
        <v>0</v>
      </c>
      <c r="D36" s="166" t="str">
        <f>OAHTC_Amortization!I141</f>
        <v>-</v>
      </c>
      <c r="E36" s="164">
        <f t="shared" si="0"/>
        <v>0</v>
      </c>
      <c r="F36" s="165">
        <f t="shared" si="4"/>
        <v>0</v>
      </c>
      <c r="G36" s="165">
        <f t="shared" si="5"/>
        <v>0</v>
      </c>
      <c r="H36" s="165" t="str">
        <f>IF(ISERROR(AVERAGE(OAHTC_Amortization!I130:I141)),"-",AVERAGE(OAHTC_Amortization!I130:I141))</f>
        <v>-</v>
      </c>
      <c r="I36" s="165" t="str">
        <f t="shared" si="1"/>
        <v>0</v>
      </c>
      <c r="J36" s="129"/>
    </row>
    <row r="37" spans="1:10" ht="15" customHeight="1" x14ac:dyDescent="0.2">
      <c r="A37" s="164">
        <f t="shared" si="2"/>
        <v>0</v>
      </c>
      <c r="B37" s="165">
        <f t="shared" si="3"/>
        <v>0</v>
      </c>
      <c r="C37" s="165">
        <f>SUM(OAHTC_Amortization!G142:G153)</f>
        <v>0</v>
      </c>
      <c r="D37" s="166" t="str">
        <f>OAHTC_Amortization!I153</f>
        <v>-</v>
      </c>
      <c r="E37" s="164">
        <f t="shared" si="0"/>
        <v>0</v>
      </c>
      <c r="F37" s="165">
        <f t="shared" si="4"/>
        <v>0</v>
      </c>
      <c r="G37" s="165">
        <f t="shared" si="5"/>
        <v>0</v>
      </c>
      <c r="H37" s="165" t="str">
        <f>IF(ISERROR(AVERAGE(OAHTC_Amortization!I142:I153)),"-",AVERAGE(OAHTC_Amortization!I142:I153))</f>
        <v>-</v>
      </c>
      <c r="I37" s="165" t="str">
        <f t="shared" si="1"/>
        <v>0</v>
      </c>
      <c r="J37" s="129"/>
    </row>
    <row r="38" spans="1:10" ht="15" customHeight="1" x14ac:dyDescent="0.2">
      <c r="A38" s="164">
        <f t="shared" si="2"/>
        <v>0</v>
      </c>
      <c r="B38" s="165">
        <f t="shared" si="3"/>
        <v>0</v>
      </c>
      <c r="C38" s="165">
        <f>SUM(OAHTC_Amortization!G154:G165)</f>
        <v>0</v>
      </c>
      <c r="D38" s="166" t="str">
        <f>OAHTC_Amortization!I165</f>
        <v>-</v>
      </c>
      <c r="E38" s="164">
        <f t="shared" si="0"/>
        <v>0</v>
      </c>
      <c r="F38" s="165">
        <f t="shared" si="4"/>
        <v>0</v>
      </c>
      <c r="G38" s="165">
        <f t="shared" si="5"/>
        <v>0</v>
      </c>
      <c r="H38" s="165" t="str">
        <f>IF(ISERROR(AVERAGE(OAHTC_Amortization!I154:I165)),"-",AVERAGE(OAHTC_Amortization!I154:I165))</f>
        <v>-</v>
      </c>
      <c r="I38" s="165" t="str">
        <f t="shared" si="1"/>
        <v>0</v>
      </c>
      <c r="J38" s="129"/>
    </row>
    <row r="39" spans="1:10" ht="15" customHeight="1" x14ac:dyDescent="0.2">
      <c r="A39" s="164">
        <f t="shared" si="2"/>
        <v>0</v>
      </c>
      <c r="B39" s="165">
        <f t="shared" si="3"/>
        <v>0</v>
      </c>
      <c r="C39" s="165">
        <f>SUM(OAHTC_Amortization!G166:G177)</f>
        <v>0</v>
      </c>
      <c r="D39" s="166" t="str">
        <f>OAHTC_Amortization!I177</f>
        <v>-</v>
      </c>
      <c r="E39" s="164">
        <f t="shared" si="0"/>
        <v>0</v>
      </c>
      <c r="F39" s="165">
        <f t="shared" si="4"/>
        <v>0</v>
      </c>
      <c r="G39" s="165">
        <f t="shared" si="5"/>
        <v>0</v>
      </c>
      <c r="H39" s="165" t="str">
        <f>IF(ISERROR(AVERAGE(OAHTC_Amortization!I166:I177)),"-",AVERAGE(OAHTC_Amortization!I166:I177))</f>
        <v>-</v>
      </c>
      <c r="I39" s="165" t="str">
        <f t="shared" si="1"/>
        <v>0</v>
      </c>
      <c r="J39" s="129"/>
    </row>
    <row r="40" spans="1:10" ht="15" customHeight="1" x14ac:dyDescent="0.2">
      <c r="A40" s="164">
        <f t="shared" si="2"/>
        <v>0</v>
      </c>
      <c r="B40" s="165">
        <f t="shared" si="3"/>
        <v>0</v>
      </c>
      <c r="C40" s="165">
        <f>SUM(OAHTC_Amortization!G178:G189)</f>
        <v>0</v>
      </c>
      <c r="D40" s="166" t="str">
        <f>OAHTC_Amortization!I189</f>
        <v>-</v>
      </c>
      <c r="E40" s="164">
        <f t="shared" si="0"/>
        <v>0</v>
      </c>
      <c r="F40" s="165">
        <f t="shared" si="4"/>
        <v>0</v>
      </c>
      <c r="G40" s="165">
        <f t="shared" si="5"/>
        <v>0</v>
      </c>
      <c r="H40" s="165" t="str">
        <f>IF(ISERROR(AVERAGE(OAHTC_Amortization!I178:I189)),"-",AVERAGE(OAHTC_Amortization!I178:I189))</f>
        <v>-</v>
      </c>
      <c r="I40" s="165" t="str">
        <f t="shared" si="1"/>
        <v>0</v>
      </c>
      <c r="J40" s="129"/>
    </row>
    <row r="41" spans="1:10" ht="15" customHeight="1" x14ac:dyDescent="0.2">
      <c r="A41" s="164">
        <f t="shared" si="2"/>
        <v>0</v>
      </c>
      <c r="B41" s="165">
        <f t="shared" si="3"/>
        <v>0</v>
      </c>
      <c r="C41" s="165">
        <f>SUM(OAHTC_Amortization!G190:G201)</f>
        <v>0</v>
      </c>
      <c r="D41" s="166" t="str">
        <f>OAHTC_Amortization!I201</f>
        <v>-</v>
      </c>
      <c r="E41" s="164">
        <f t="shared" si="0"/>
        <v>0</v>
      </c>
      <c r="F41" s="165">
        <f t="shared" si="4"/>
        <v>0</v>
      </c>
      <c r="G41" s="165">
        <f t="shared" si="5"/>
        <v>0</v>
      </c>
      <c r="H41" s="165" t="str">
        <f>IF(ISERROR(AVERAGE(OAHTC_Amortization!I190:I201)),"-",AVERAGE(OAHTC_Amortization!I190:I201))</f>
        <v>-</v>
      </c>
      <c r="I41" s="165" t="str">
        <f t="shared" si="1"/>
        <v>0</v>
      </c>
      <c r="J41" s="129"/>
    </row>
    <row r="42" spans="1:10" ht="15" customHeight="1" x14ac:dyDescent="0.2">
      <c r="A42" s="164">
        <f t="shared" si="2"/>
        <v>0</v>
      </c>
      <c r="B42" s="165">
        <f t="shared" si="3"/>
        <v>0</v>
      </c>
      <c r="C42" s="165">
        <f>SUM(OAHTC_Amortization!G202:G213)</f>
        <v>0</v>
      </c>
      <c r="D42" s="166" t="str">
        <f>OAHTC_Amortization!I213</f>
        <v>-</v>
      </c>
      <c r="E42" s="164">
        <f t="shared" si="0"/>
        <v>0</v>
      </c>
      <c r="F42" s="165">
        <f t="shared" si="4"/>
        <v>0</v>
      </c>
      <c r="G42" s="165">
        <f t="shared" si="5"/>
        <v>0</v>
      </c>
      <c r="H42" s="165" t="str">
        <f>IF(ISERROR(AVERAGE(OAHTC_Amortization!I202:I213)),"-",AVERAGE(OAHTC_Amortization!I202:I213))</f>
        <v>-</v>
      </c>
      <c r="I42" s="165" t="str">
        <f t="shared" si="1"/>
        <v>0</v>
      </c>
      <c r="J42" s="129"/>
    </row>
    <row r="43" spans="1:10" ht="15" customHeight="1" x14ac:dyDescent="0.2">
      <c r="A43" s="164">
        <f t="shared" si="2"/>
        <v>0</v>
      </c>
      <c r="B43" s="165">
        <f t="shared" si="3"/>
        <v>0</v>
      </c>
      <c r="C43" s="165">
        <f>SUM(OAHTC_Amortization!G214:G225)</f>
        <v>0</v>
      </c>
      <c r="D43" s="166" t="str">
        <f>OAHTC_Amortization!I225</f>
        <v>-</v>
      </c>
      <c r="E43" s="164">
        <f t="shared" si="0"/>
        <v>0</v>
      </c>
      <c r="F43" s="165">
        <f t="shared" si="4"/>
        <v>0</v>
      </c>
      <c r="G43" s="165">
        <f t="shared" si="5"/>
        <v>0</v>
      </c>
      <c r="H43" s="165" t="str">
        <f>IF(ISERROR(AVERAGE(OAHTC_Amortization!I214:I225)),"-",AVERAGE(OAHTC_Amortization!I214:I225))</f>
        <v>-</v>
      </c>
      <c r="I43" s="165" t="str">
        <f t="shared" si="1"/>
        <v>0</v>
      </c>
      <c r="J43" s="129"/>
    </row>
    <row r="44" spans="1:10" ht="15" customHeight="1" x14ac:dyDescent="0.2">
      <c r="A44" s="164">
        <f t="shared" si="2"/>
        <v>0</v>
      </c>
      <c r="B44" s="165">
        <f t="shared" si="3"/>
        <v>0</v>
      </c>
      <c r="C44" s="165">
        <f>SUM(OAHTC_Amortization!G226:G237)</f>
        <v>0</v>
      </c>
      <c r="D44" s="166" t="str">
        <f>OAHTC_Amortization!I237</f>
        <v>-</v>
      </c>
      <c r="E44" s="164">
        <f t="shared" si="0"/>
        <v>0</v>
      </c>
      <c r="F44" s="165">
        <f t="shared" si="4"/>
        <v>0</v>
      </c>
      <c r="G44" s="165">
        <f t="shared" si="5"/>
        <v>0</v>
      </c>
      <c r="H44" s="165" t="str">
        <f>IF(ISERROR(AVERAGE(OAHTC_Amortization!I226:I237)),"-",AVERAGE(OAHTC_Amortization!I226:I237))</f>
        <v>-</v>
      </c>
      <c r="I44" s="165" t="str">
        <f t="shared" si="1"/>
        <v>0</v>
      </c>
      <c r="J44" s="129"/>
    </row>
    <row r="45" spans="1:10" ht="15" customHeight="1" x14ac:dyDescent="0.2">
      <c r="A45" s="164">
        <f t="shared" si="2"/>
        <v>0</v>
      </c>
      <c r="B45" s="165">
        <f t="shared" si="3"/>
        <v>0</v>
      </c>
      <c r="C45" s="165">
        <f>SUM(OAHTC_Amortization!G238:G249)</f>
        <v>0</v>
      </c>
      <c r="D45" s="166" t="str">
        <f>OAHTC_Amortization!I249</f>
        <v>-</v>
      </c>
      <c r="E45" s="164">
        <f t="shared" si="0"/>
        <v>0</v>
      </c>
      <c r="F45" s="165">
        <f t="shared" si="4"/>
        <v>0</v>
      </c>
      <c r="G45" s="165">
        <f t="shared" si="5"/>
        <v>0</v>
      </c>
      <c r="H45" s="165" t="str">
        <f>IF(ISERROR(AVERAGE(OAHTC_Amortization!I238:I249)),"-",AVERAGE(OAHTC_Amortization!I238:I249))</f>
        <v>-</v>
      </c>
      <c r="I45" s="165" t="str">
        <f t="shared" si="1"/>
        <v>0</v>
      </c>
      <c r="J45" s="129"/>
    </row>
    <row r="46" spans="1:10" x14ac:dyDescent="0.2">
      <c r="B46" s="130"/>
      <c r="C46" s="130"/>
      <c r="D46" s="131"/>
      <c r="E46" s="110"/>
      <c r="F46" s="130"/>
      <c r="G46" s="1556" t="s">
        <v>324</v>
      </c>
      <c r="H46" s="1556"/>
      <c r="I46" s="167">
        <f>SUM(I26:I45)</f>
        <v>0</v>
      </c>
      <c r="J46" s="129"/>
    </row>
    <row r="47" spans="1:10" x14ac:dyDescent="0.2">
      <c r="B47" s="130"/>
      <c r="C47" s="130"/>
      <c r="D47" s="131"/>
      <c r="E47" s="110"/>
      <c r="F47" s="130"/>
      <c r="G47" s="130"/>
      <c r="H47" s="130"/>
      <c r="I47" s="130"/>
    </row>
    <row r="48" spans="1:10" x14ac:dyDescent="0.2">
      <c r="B48" s="130"/>
      <c r="C48" s="130"/>
      <c r="D48" s="130"/>
      <c r="E48" s="110"/>
      <c r="F48" s="130"/>
      <c r="G48" s="130"/>
      <c r="H48" s="130"/>
      <c r="I48" s="130"/>
    </row>
    <row r="49" spans="2:9" x14ac:dyDescent="0.2">
      <c r="B49" s="130"/>
      <c r="C49" s="130"/>
      <c r="D49" s="130"/>
      <c r="E49" s="110"/>
      <c r="F49" s="130"/>
      <c r="G49" s="130"/>
      <c r="H49" s="130"/>
      <c r="I49" s="130"/>
    </row>
    <row r="50" spans="2:9" x14ac:dyDescent="0.2">
      <c r="B50" s="130"/>
      <c r="C50" s="130"/>
      <c r="D50" s="130"/>
      <c r="E50" s="110"/>
      <c r="F50" s="130"/>
      <c r="G50" s="130"/>
      <c r="H50" s="130"/>
      <c r="I50" s="130"/>
    </row>
    <row r="51" spans="2:9" x14ac:dyDescent="0.2">
      <c r="B51" s="130"/>
      <c r="C51" s="130"/>
      <c r="D51" s="130"/>
      <c r="E51" s="110"/>
      <c r="F51" s="130"/>
      <c r="G51" s="130"/>
      <c r="H51" s="130"/>
      <c r="I51" s="130"/>
    </row>
    <row r="52" spans="2:9" x14ac:dyDescent="0.2">
      <c r="B52" s="130"/>
      <c r="C52" s="130"/>
      <c r="D52" s="130"/>
      <c r="E52" s="110"/>
      <c r="F52" s="130"/>
      <c r="G52" s="130"/>
      <c r="H52" s="130"/>
      <c r="I52" s="130"/>
    </row>
    <row r="53" spans="2:9" x14ac:dyDescent="0.2">
      <c r="B53" s="130"/>
      <c r="C53" s="130"/>
      <c r="D53" s="130"/>
      <c r="E53" s="110"/>
      <c r="F53" s="130"/>
      <c r="G53" s="130"/>
      <c r="H53" s="130"/>
      <c r="I53" s="130"/>
    </row>
    <row r="54" spans="2:9" x14ac:dyDescent="0.2">
      <c r="B54" s="130"/>
      <c r="C54" s="130"/>
      <c r="D54" s="130"/>
      <c r="E54" s="110"/>
      <c r="F54" s="130"/>
      <c r="G54" s="130"/>
      <c r="H54" s="130"/>
      <c r="I54" s="130"/>
    </row>
    <row r="55" spans="2:9" x14ac:dyDescent="0.2">
      <c r="B55" s="130"/>
      <c r="C55" s="130"/>
      <c r="D55" s="130"/>
      <c r="E55" s="110"/>
      <c r="F55" s="130"/>
      <c r="G55" s="130"/>
      <c r="H55" s="130"/>
      <c r="I55" s="130"/>
    </row>
    <row r="56" spans="2:9" x14ac:dyDescent="0.2">
      <c r="B56" s="130"/>
      <c r="C56" s="130"/>
      <c r="D56" s="130"/>
      <c r="E56" s="110"/>
      <c r="F56" s="130"/>
      <c r="G56" s="130"/>
      <c r="H56" s="130"/>
      <c r="I56" s="130"/>
    </row>
    <row r="57" spans="2:9" x14ac:dyDescent="0.2">
      <c r="B57" s="130"/>
      <c r="C57" s="130"/>
      <c r="D57" s="130"/>
      <c r="E57" s="110"/>
      <c r="F57" s="130"/>
      <c r="G57" s="130"/>
      <c r="H57" s="130"/>
      <c r="I57" s="130"/>
    </row>
    <row r="58" spans="2:9" x14ac:dyDescent="0.2">
      <c r="B58" s="130"/>
      <c r="C58" s="130"/>
      <c r="D58" s="130"/>
      <c r="E58" s="110"/>
      <c r="F58" s="130"/>
      <c r="G58" s="130"/>
      <c r="H58" s="130"/>
      <c r="I58" s="130"/>
    </row>
    <row r="59" spans="2:9" x14ac:dyDescent="0.2">
      <c r="B59" s="130"/>
      <c r="C59" s="130"/>
      <c r="D59" s="130"/>
      <c r="E59" s="110"/>
      <c r="F59" s="130"/>
      <c r="G59" s="130"/>
      <c r="H59" s="130"/>
      <c r="I59" s="130"/>
    </row>
    <row r="60" spans="2:9" x14ac:dyDescent="0.2">
      <c r="B60" s="130"/>
      <c r="C60" s="130"/>
      <c r="D60" s="130"/>
      <c r="E60" s="110"/>
      <c r="F60" s="130"/>
      <c r="G60" s="130"/>
      <c r="H60" s="130"/>
      <c r="I60" s="130"/>
    </row>
    <row r="61" spans="2:9" x14ac:dyDescent="0.2">
      <c r="B61" s="130"/>
      <c r="C61" s="130"/>
      <c r="D61" s="130"/>
      <c r="E61" s="110"/>
      <c r="F61" s="130"/>
      <c r="G61" s="130"/>
      <c r="H61" s="130"/>
      <c r="I61" s="130"/>
    </row>
    <row r="62" spans="2:9" x14ac:dyDescent="0.2">
      <c r="B62" s="130"/>
      <c r="C62" s="130"/>
      <c r="D62" s="130"/>
      <c r="E62" s="110"/>
      <c r="F62" s="130"/>
      <c r="G62" s="130"/>
      <c r="H62" s="130"/>
      <c r="I62" s="130"/>
    </row>
    <row r="63" spans="2:9" x14ac:dyDescent="0.2">
      <c r="B63" s="130"/>
      <c r="C63" s="130"/>
      <c r="D63" s="130"/>
      <c r="E63" s="110"/>
      <c r="F63" s="130"/>
      <c r="G63" s="130"/>
      <c r="H63" s="130"/>
      <c r="I63" s="130"/>
    </row>
    <row r="64" spans="2:9" x14ac:dyDescent="0.2">
      <c r="B64" s="130"/>
      <c r="C64" s="130"/>
      <c r="D64" s="130"/>
      <c r="E64" s="110"/>
      <c r="F64" s="130"/>
      <c r="G64" s="130"/>
      <c r="H64" s="130"/>
      <c r="I64" s="130"/>
    </row>
    <row r="65" spans="2:9" x14ac:dyDescent="0.2">
      <c r="B65" s="130"/>
      <c r="C65" s="130"/>
      <c r="D65" s="130"/>
      <c r="E65" s="110"/>
      <c r="F65" s="130"/>
      <c r="G65" s="130"/>
      <c r="H65" s="130"/>
      <c r="I65" s="130"/>
    </row>
    <row r="66" spans="2:9" x14ac:dyDescent="0.2">
      <c r="B66" s="130"/>
      <c r="C66" s="130"/>
      <c r="D66" s="130"/>
      <c r="E66" s="110"/>
      <c r="F66" s="130"/>
      <c r="G66" s="130"/>
      <c r="H66" s="130"/>
      <c r="I66" s="130"/>
    </row>
    <row r="67" spans="2:9" x14ac:dyDescent="0.2">
      <c r="B67" s="130"/>
      <c r="C67" s="130"/>
      <c r="D67" s="130"/>
      <c r="E67" s="110"/>
      <c r="F67" s="126"/>
      <c r="G67" s="130"/>
      <c r="H67" s="130"/>
      <c r="I67" s="130"/>
    </row>
    <row r="68" spans="2:9" x14ac:dyDescent="0.2">
      <c r="B68" s="130"/>
      <c r="C68" s="130"/>
      <c r="D68" s="130"/>
      <c r="E68" s="110"/>
      <c r="F68" s="126"/>
      <c r="G68" s="130"/>
      <c r="H68" s="130"/>
      <c r="I68" s="130"/>
    </row>
    <row r="69" spans="2:9" x14ac:dyDescent="0.2">
      <c r="B69" s="130"/>
      <c r="C69" s="130"/>
      <c r="D69" s="130"/>
      <c r="E69" s="110"/>
      <c r="F69" s="126"/>
      <c r="G69" s="130"/>
      <c r="H69" s="130"/>
      <c r="I69" s="130"/>
    </row>
    <row r="70" spans="2:9" x14ac:dyDescent="0.2">
      <c r="B70" s="130"/>
      <c r="C70" s="130"/>
      <c r="D70" s="130"/>
      <c r="E70" s="110"/>
      <c r="F70" s="126"/>
      <c r="G70" s="126"/>
      <c r="H70" s="130"/>
      <c r="I70" s="130"/>
    </row>
    <row r="71" spans="2:9" x14ac:dyDescent="0.2">
      <c r="B71" s="130"/>
      <c r="C71" s="130"/>
      <c r="D71" s="130"/>
      <c r="E71" s="110"/>
      <c r="F71" s="126"/>
      <c r="G71" s="126"/>
    </row>
    <row r="72" spans="2:9" x14ac:dyDescent="0.2">
      <c r="B72" s="130"/>
      <c r="C72" s="130"/>
      <c r="D72" s="130"/>
      <c r="E72" s="110"/>
      <c r="F72" s="126"/>
      <c r="G72" s="126"/>
    </row>
    <row r="73" spans="2:9" x14ac:dyDescent="0.2">
      <c r="B73" s="130"/>
      <c r="C73" s="130"/>
      <c r="D73" s="130"/>
      <c r="E73" s="110"/>
      <c r="F73" s="126"/>
      <c r="G73" s="126"/>
    </row>
    <row r="74" spans="2:9" x14ac:dyDescent="0.2">
      <c r="B74" s="130"/>
      <c r="C74" s="130"/>
      <c r="D74" s="130"/>
      <c r="E74" s="110"/>
      <c r="F74" s="126"/>
      <c r="G74" s="126"/>
    </row>
    <row r="75" spans="2:9" x14ac:dyDescent="0.2">
      <c r="B75" s="130"/>
      <c r="C75" s="130"/>
      <c r="D75" s="130"/>
      <c r="E75" s="110"/>
      <c r="F75" s="126"/>
      <c r="G75" s="126"/>
    </row>
    <row r="76" spans="2:9" x14ac:dyDescent="0.2">
      <c r="B76" s="130"/>
      <c r="C76" s="130"/>
      <c r="E76" s="110"/>
      <c r="F76" s="126"/>
      <c r="G76" s="126"/>
    </row>
    <row r="77" spans="2:9" x14ac:dyDescent="0.2">
      <c r="B77" s="130"/>
      <c r="C77" s="130"/>
      <c r="E77" s="110"/>
      <c r="F77" s="126"/>
      <c r="G77" s="126"/>
    </row>
    <row r="78" spans="2:9" x14ac:dyDescent="0.2">
      <c r="B78" s="130"/>
      <c r="C78" s="130"/>
      <c r="E78" s="110"/>
      <c r="F78" s="126"/>
      <c r="G78" s="126"/>
    </row>
    <row r="79" spans="2:9" x14ac:dyDescent="0.2">
      <c r="D79" s="130" t="str">
        <f>IF(B79&gt;=1,-PPMT($D$8/12,B79*12,$D$9*12,$D$7)*12,"")</f>
        <v/>
      </c>
      <c r="E79" s="110"/>
      <c r="G79" s="126"/>
    </row>
    <row r="80" spans="2:9" x14ac:dyDescent="0.2">
      <c r="D80" s="130" t="str">
        <f>IF(B80&gt;=1,-PPMT($D$8/12,B80*12,$D$9*12,$D$7)*12,"")</f>
        <v/>
      </c>
      <c r="E80" s="110"/>
      <c r="G80" s="126"/>
    </row>
    <row r="81" spans="4:7" x14ac:dyDescent="0.2">
      <c r="D81" s="130" t="str">
        <f>IF(B81&gt;=1,-PPMT($D$8/12,B81*12,$D$9*12,$D$7)*12,"")</f>
        <v/>
      </c>
      <c r="E81" s="110"/>
      <c r="G81" s="126"/>
    </row>
    <row r="82" spans="4:7" x14ac:dyDescent="0.2">
      <c r="D82" s="130" t="str">
        <f>IF(B82&gt;=1,-PPMT($D$8/12,B82*12,$D$9*12,$D$7)*12,"")</f>
        <v/>
      </c>
      <c r="E82" s="110"/>
      <c r="G82" s="126"/>
    </row>
    <row r="83" spans="4:7" x14ac:dyDescent="0.2">
      <c r="E83" s="110"/>
      <c r="G83" s="126"/>
    </row>
    <row r="84" spans="4:7" x14ac:dyDescent="0.2">
      <c r="E84" s="110"/>
      <c r="G84" s="126"/>
    </row>
    <row r="85" spans="4:7" x14ac:dyDescent="0.2">
      <c r="E85" s="110"/>
      <c r="G85" s="126"/>
    </row>
    <row r="86" spans="4:7" x14ac:dyDescent="0.2">
      <c r="E86" s="110"/>
      <c r="G86" s="126"/>
    </row>
    <row r="87" spans="4:7" x14ac:dyDescent="0.2">
      <c r="E87" s="110"/>
      <c r="G87" s="126"/>
    </row>
    <row r="88" spans="4:7" x14ac:dyDescent="0.2">
      <c r="E88" s="110"/>
      <c r="G88" s="126"/>
    </row>
    <row r="89" spans="4:7" x14ac:dyDescent="0.2">
      <c r="E89" s="110"/>
      <c r="G89" s="126"/>
    </row>
    <row r="90" spans="4:7" x14ac:dyDescent="0.2">
      <c r="E90" s="110"/>
      <c r="G90" s="126"/>
    </row>
    <row r="91" spans="4:7" x14ac:dyDescent="0.2">
      <c r="E91" s="110"/>
      <c r="G91" s="126"/>
    </row>
    <row r="92" spans="4:7" x14ac:dyDescent="0.2">
      <c r="E92" s="110"/>
      <c r="G92" s="126"/>
    </row>
    <row r="93" spans="4:7" x14ac:dyDescent="0.2">
      <c r="E93" s="110"/>
      <c r="G93" s="126"/>
    </row>
    <row r="94" spans="4:7" x14ac:dyDescent="0.2">
      <c r="E94" s="110"/>
      <c r="G94" s="126"/>
    </row>
    <row r="95" spans="4:7" x14ac:dyDescent="0.2">
      <c r="E95" s="110"/>
      <c r="G95" s="126"/>
    </row>
    <row r="96" spans="4:7" x14ac:dyDescent="0.2">
      <c r="E96" s="110"/>
      <c r="G96" s="126"/>
    </row>
    <row r="97" spans="5:7" x14ac:dyDescent="0.2">
      <c r="E97" s="110"/>
      <c r="G97" s="126"/>
    </row>
    <row r="98" spans="5:7" x14ac:dyDescent="0.2">
      <c r="E98" s="110"/>
      <c r="G98" s="126"/>
    </row>
    <row r="99" spans="5:7" x14ac:dyDescent="0.2">
      <c r="E99" s="110"/>
      <c r="G99" s="126"/>
    </row>
    <row r="100" spans="5:7" x14ac:dyDescent="0.2">
      <c r="E100" s="110"/>
      <c r="G100" s="126"/>
    </row>
    <row r="101" spans="5:7" x14ac:dyDescent="0.2">
      <c r="E101" s="110"/>
      <c r="G101" s="126"/>
    </row>
  </sheetData>
  <sheetProtection algorithmName="SHA-512" hashValue="B6jBW2yR2hNxWvv0fm4AcY2KaJzdmdSSVWl8tasdsJ/9YkCZXKyefb5fDgGrwz67AQWIyD1ETIeLpznN8SmJtQ==" saltValue="RscZa7WEcq2PfhXTkJjizQ==" spinCount="100000" sheet="1" objects="1" scenarios="1" formatColumns="0" formatRows="0"/>
  <mergeCells count="28">
    <mergeCell ref="K7:O8"/>
    <mergeCell ref="K14:O14"/>
    <mergeCell ref="K9:O9"/>
    <mergeCell ref="K10:O10"/>
    <mergeCell ref="K11:O11"/>
    <mergeCell ref="K12:O12"/>
    <mergeCell ref="K13:O13"/>
    <mergeCell ref="G46:H46"/>
    <mergeCell ref="A3:B3"/>
    <mergeCell ref="C3:F3"/>
    <mergeCell ref="H3:I3"/>
    <mergeCell ref="A7:C7"/>
    <mergeCell ref="A8:C8"/>
    <mergeCell ref="A9:C9"/>
    <mergeCell ref="A11:C11"/>
    <mergeCell ref="A10:C10"/>
    <mergeCell ref="A12:C12"/>
    <mergeCell ref="A5:B5"/>
    <mergeCell ref="C5:F5"/>
    <mergeCell ref="A2:I2"/>
    <mergeCell ref="A1:I1"/>
    <mergeCell ref="A23:D23"/>
    <mergeCell ref="E23:I23"/>
    <mergeCell ref="A13:C13"/>
    <mergeCell ref="A14:C14"/>
    <mergeCell ref="A15:C15"/>
    <mergeCell ref="A16:C16"/>
    <mergeCell ref="E12:G12"/>
  </mergeCells>
  <dataValidations count="1">
    <dataValidation type="decimal" operator="greaterThanOrEqual" allowBlank="1" showInputMessage="1" showErrorMessage="1" sqref="F7:F9 D11:D12 D14 D19:E19" xr:uid="{00000000-0002-0000-1100-000000000000}">
      <formula1>0</formula1>
    </dataValidation>
  </dataValidations>
  <printOptions horizontalCentered="1"/>
  <pageMargins left="0.5" right="0.5" top="1" bottom="0.75" header="0.5" footer="0.5"/>
  <pageSetup scale="84" fitToHeight="0" orientation="portrait" r:id="rId1"/>
  <headerFooter alignWithMargins="0">
    <oddFooter>&amp;L&amp;A&amp;C&amp;D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
    <pageSetUpPr fitToPage="1"/>
  </sheetPr>
  <dimension ref="A1:L923"/>
  <sheetViews>
    <sheetView showGridLines="0" zoomScaleNormal="100" workbookViewId="0">
      <pane ySplit="9" topLeftCell="A25" activePane="bottomLeft" state="frozen"/>
      <selection pane="bottomLeft" activeCell="M28" sqref="M28"/>
    </sheetView>
  </sheetViews>
  <sheetFormatPr defaultColWidth="9.140625" defaultRowHeight="12.75" x14ac:dyDescent="0.2"/>
  <cols>
    <col min="1" max="1" width="8.7109375" style="179" bestFit="1" customWidth="1"/>
    <col min="2" max="2" width="12.28515625" style="171" bestFit="1" customWidth="1"/>
    <col min="3" max="3" width="12.7109375" style="171" bestFit="1" customWidth="1"/>
    <col min="4" max="4" width="10.85546875" style="171" customWidth="1"/>
    <col min="5" max="5" width="9.28515625" style="171" bestFit="1" customWidth="1"/>
    <col min="6" max="6" width="10.7109375" style="171" bestFit="1" customWidth="1"/>
    <col min="7" max="7" width="11.140625" style="171" bestFit="1" customWidth="1"/>
    <col min="8" max="8" width="10.85546875" style="171" customWidth="1"/>
    <col min="9" max="9" width="14.140625" style="171" bestFit="1" customWidth="1"/>
    <col min="10" max="10" width="12" style="178" bestFit="1" customWidth="1"/>
    <col min="11" max="12" width="11.7109375" style="171" bestFit="1" customWidth="1"/>
    <col min="13" max="16384" width="9.140625" style="171"/>
  </cols>
  <sheetData>
    <row r="1" spans="1:12" ht="15" x14ac:dyDescent="0.25">
      <c r="A1" s="1564" t="s">
        <v>345</v>
      </c>
      <c r="B1" s="1564"/>
      <c r="C1" s="1564"/>
      <c r="D1" s="1564"/>
      <c r="E1" s="1564"/>
      <c r="F1" s="1564"/>
      <c r="G1" s="1564"/>
      <c r="H1" s="1564"/>
      <c r="I1" s="1564"/>
      <c r="J1" s="1564"/>
    </row>
    <row r="2" spans="1:12" ht="5.25" customHeight="1" x14ac:dyDescent="0.2"/>
    <row r="3" spans="1:12" x14ac:dyDescent="0.2">
      <c r="A3" s="1561" t="s">
        <v>288</v>
      </c>
      <c r="B3" s="1561"/>
      <c r="C3" s="1562"/>
      <c r="D3" s="177">
        <f>'OAHTC Calculation'!D7</f>
        <v>0</v>
      </c>
      <c r="G3" s="180" t="str">
        <f>IF(ISERROR(-PMT(D4/D6,D5*D6,D3,0,0)),"-",-PMT(D4/D6,D5*D6,D3,0,0))</f>
        <v>-</v>
      </c>
      <c r="H3" s="1563" t="s">
        <v>325</v>
      </c>
      <c r="I3" s="1563"/>
      <c r="J3" s="1563"/>
    </row>
    <row r="4" spans="1:12" x14ac:dyDescent="0.2">
      <c r="A4" s="1561" t="s">
        <v>359</v>
      </c>
      <c r="B4" s="1561"/>
      <c r="C4" s="1562"/>
      <c r="D4" s="174">
        <f>'OAHTC Calculation'!D8</f>
        <v>0</v>
      </c>
      <c r="G4" s="181">
        <f>IF(ISERROR(D5*D6),"-",D5*D6)</f>
        <v>0</v>
      </c>
      <c r="H4" s="1563" t="s">
        <v>326</v>
      </c>
      <c r="I4" s="1563"/>
      <c r="J4" s="1563"/>
    </row>
    <row r="5" spans="1:12" x14ac:dyDescent="0.2">
      <c r="A5" s="1561" t="s">
        <v>327</v>
      </c>
      <c r="B5" s="1561"/>
      <c r="C5" s="1562"/>
      <c r="D5" s="175">
        <f>'OAHTC Calculation'!D9</f>
        <v>0</v>
      </c>
      <c r="G5" s="181">
        <f>COUNTIF(E10:E918,"&gt;0")</f>
        <v>0</v>
      </c>
      <c r="H5" s="1563" t="s">
        <v>329</v>
      </c>
      <c r="I5" s="1563"/>
      <c r="J5" s="1563"/>
    </row>
    <row r="6" spans="1:12" x14ac:dyDescent="0.2">
      <c r="A6" s="1561" t="s">
        <v>328</v>
      </c>
      <c r="B6" s="1561"/>
      <c r="C6" s="1562"/>
      <c r="D6" s="176">
        <v>12</v>
      </c>
      <c r="G6" s="182">
        <f>SUM(H10:H498)</f>
        <v>0</v>
      </c>
      <c r="H6" s="1563" t="s">
        <v>360</v>
      </c>
      <c r="I6" s="1563"/>
      <c r="J6" s="1563"/>
    </row>
    <row r="7" spans="1:12" x14ac:dyDescent="0.2">
      <c r="A7" s="1560" t="s">
        <v>330</v>
      </c>
      <c r="B7" s="1561"/>
      <c r="C7" s="1562"/>
      <c r="D7" s="183">
        <v>41944</v>
      </c>
      <c r="L7" s="560" t="s">
        <v>973</v>
      </c>
    </row>
    <row r="8" spans="1:12" ht="7.5" customHeight="1" x14ac:dyDescent="0.2"/>
    <row r="9" spans="1:12" ht="25.5" x14ac:dyDescent="0.2">
      <c r="A9" s="184" t="s">
        <v>331</v>
      </c>
      <c r="B9" s="185" t="s">
        <v>332</v>
      </c>
      <c r="C9" s="185" t="s">
        <v>333</v>
      </c>
      <c r="D9" s="185" t="s">
        <v>334</v>
      </c>
      <c r="E9" s="185" t="s">
        <v>335</v>
      </c>
      <c r="F9" s="185" t="s">
        <v>336</v>
      </c>
      <c r="G9" s="185" t="s">
        <v>337</v>
      </c>
      <c r="H9" s="185" t="s">
        <v>113</v>
      </c>
      <c r="I9" s="185" t="s">
        <v>338</v>
      </c>
      <c r="J9" s="186" t="s">
        <v>339</v>
      </c>
    </row>
    <row r="10" spans="1:12" x14ac:dyDescent="0.2">
      <c r="A10" s="187">
        <v>1</v>
      </c>
      <c r="B10" s="188">
        <f t="shared" ref="B10:B73" si="0">IF(ISERROR((DATE(YEAR($D$7),MONTH($D$7)+(A10)*12/$D$6,DAY($D$7)))),"-",DATE(YEAR($D$7),MONTH($D$7)+(A10)*12/$D$6,DAY($D$7)))</f>
        <v>41974</v>
      </c>
      <c r="C10" s="189" t="str">
        <f>IF(D3&gt;0,D3,"-")</f>
        <v>-</v>
      </c>
      <c r="D10" s="190" t="str">
        <f>IF(C10&gt;0,IF(ISERROR($G$3),"-",$G$3),"-")</f>
        <v>-</v>
      </c>
      <c r="E10" s="191"/>
      <c r="F10" s="190" t="str">
        <f>IF(ISERROR(D10+E10),"-",D10+E10)</f>
        <v>-</v>
      </c>
      <c r="G10" s="190" t="str">
        <f t="shared" ref="G10:G73" si="1">IF(ISERROR(F10-H10),"-",F10-H10)</f>
        <v>-</v>
      </c>
      <c r="H10" s="189" t="str">
        <f t="shared" ref="H10:H73" si="2">IF(ISERROR(C10*($D$4/$D$6)),"-",C10*($D$4/$D$6))</f>
        <v>-</v>
      </c>
      <c r="I10" s="190" t="str">
        <f t="shared" ref="I10:I73" si="3">IF(ISERROR(C10-G10),"-",C10-G10)</f>
        <v>-</v>
      </c>
      <c r="J10" s="189" t="str">
        <f>H10</f>
        <v>-</v>
      </c>
      <c r="K10" s="172"/>
      <c r="L10" s="172"/>
    </row>
    <row r="11" spans="1:12" x14ac:dyDescent="0.2">
      <c r="A11" s="187" t="str">
        <f t="shared" ref="A11:A74" si="4">IF(A10&lt;$G$4,(A10+1),"-")</f>
        <v>-</v>
      </c>
      <c r="B11" s="188" t="str">
        <f t="shared" si="0"/>
        <v>-</v>
      </c>
      <c r="C11" s="189" t="str">
        <f>IF(I10&gt;0,I10,"-")</f>
        <v>-</v>
      </c>
      <c r="D11" s="190" t="str">
        <f t="shared" ref="D11:D74" si="5">IF(ISERROR($G$3),"-",$G$3)</f>
        <v>-</v>
      </c>
      <c r="E11" s="191"/>
      <c r="F11" s="190" t="str">
        <f t="shared" ref="F11:F74" si="6">IF(ISERROR(D11+E11),"-",D11+E11)</f>
        <v>-</v>
      </c>
      <c r="G11" s="190" t="str">
        <f t="shared" si="1"/>
        <v>-</v>
      </c>
      <c r="H11" s="189" t="str">
        <f t="shared" si="2"/>
        <v>-</v>
      </c>
      <c r="I11" s="190" t="str">
        <f t="shared" si="3"/>
        <v>-</v>
      </c>
      <c r="J11" s="189" t="str">
        <f>IF(ISERROR(H11+J10),"-",H11+J10)</f>
        <v>-</v>
      </c>
      <c r="K11" s="172"/>
      <c r="L11" s="172"/>
    </row>
    <row r="12" spans="1:12" x14ac:dyDescent="0.2">
      <c r="A12" s="187" t="str">
        <f t="shared" si="4"/>
        <v>-</v>
      </c>
      <c r="B12" s="188" t="str">
        <f t="shared" si="0"/>
        <v>-</v>
      </c>
      <c r="C12" s="189" t="str">
        <f t="shared" ref="C12:C21" si="7">IF(I11&gt;0,I11,"-")</f>
        <v>-</v>
      </c>
      <c r="D12" s="190" t="str">
        <f t="shared" si="5"/>
        <v>-</v>
      </c>
      <c r="E12" s="191"/>
      <c r="F12" s="190" t="str">
        <f t="shared" si="6"/>
        <v>-</v>
      </c>
      <c r="G12" s="190" t="str">
        <f t="shared" si="1"/>
        <v>-</v>
      </c>
      <c r="H12" s="189" t="str">
        <f t="shared" si="2"/>
        <v>-</v>
      </c>
      <c r="I12" s="190" t="str">
        <f t="shared" si="3"/>
        <v>-</v>
      </c>
      <c r="J12" s="189" t="str">
        <f t="shared" ref="J12:J75" si="8">IF(ISERROR(H12+J11),"-",H12+J11)</f>
        <v>-</v>
      </c>
      <c r="K12" s="172"/>
      <c r="L12" s="172"/>
    </row>
    <row r="13" spans="1:12" x14ac:dyDescent="0.2">
      <c r="A13" s="187" t="str">
        <f t="shared" si="4"/>
        <v>-</v>
      </c>
      <c r="B13" s="188" t="str">
        <f t="shared" si="0"/>
        <v>-</v>
      </c>
      <c r="C13" s="189" t="str">
        <f t="shared" si="7"/>
        <v>-</v>
      </c>
      <c r="D13" s="190" t="str">
        <f t="shared" si="5"/>
        <v>-</v>
      </c>
      <c r="E13" s="191"/>
      <c r="F13" s="190" t="str">
        <f t="shared" si="6"/>
        <v>-</v>
      </c>
      <c r="G13" s="190" t="str">
        <f t="shared" si="1"/>
        <v>-</v>
      </c>
      <c r="H13" s="189" t="str">
        <f t="shared" si="2"/>
        <v>-</v>
      </c>
      <c r="I13" s="190" t="str">
        <f t="shared" si="3"/>
        <v>-</v>
      </c>
      <c r="J13" s="189" t="str">
        <f t="shared" si="8"/>
        <v>-</v>
      </c>
      <c r="K13" s="172"/>
      <c r="L13" s="172"/>
    </row>
    <row r="14" spans="1:12" x14ac:dyDescent="0.2">
      <c r="A14" s="187" t="str">
        <f t="shared" si="4"/>
        <v>-</v>
      </c>
      <c r="B14" s="188" t="str">
        <f t="shared" si="0"/>
        <v>-</v>
      </c>
      <c r="C14" s="189" t="str">
        <f t="shared" si="7"/>
        <v>-</v>
      </c>
      <c r="D14" s="190" t="str">
        <f t="shared" si="5"/>
        <v>-</v>
      </c>
      <c r="E14" s="191"/>
      <c r="F14" s="190" t="str">
        <f t="shared" si="6"/>
        <v>-</v>
      </c>
      <c r="G14" s="190" t="str">
        <f t="shared" si="1"/>
        <v>-</v>
      </c>
      <c r="H14" s="189" t="str">
        <f t="shared" si="2"/>
        <v>-</v>
      </c>
      <c r="I14" s="190" t="str">
        <f t="shared" si="3"/>
        <v>-</v>
      </c>
      <c r="J14" s="189" t="str">
        <f t="shared" si="8"/>
        <v>-</v>
      </c>
      <c r="K14" s="172"/>
      <c r="L14" s="172"/>
    </row>
    <row r="15" spans="1:12" x14ac:dyDescent="0.2">
      <c r="A15" s="187" t="str">
        <f t="shared" si="4"/>
        <v>-</v>
      </c>
      <c r="B15" s="188" t="str">
        <f t="shared" si="0"/>
        <v>-</v>
      </c>
      <c r="C15" s="189" t="str">
        <f t="shared" si="7"/>
        <v>-</v>
      </c>
      <c r="D15" s="190" t="str">
        <f t="shared" si="5"/>
        <v>-</v>
      </c>
      <c r="E15" s="191"/>
      <c r="F15" s="190" t="str">
        <f t="shared" si="6"/>
        <v>-</v>
      </c>
      <c r="G15" s="190" t="str">
        <f t="shared" si="1"/>
        <v>-</v>
      </c>
      <c r="H15" s="189" t="str">
        <f t="shared" si="2"/>
        <v>-</v>
      </c>
      <c r="I15" s="190" t="str">
        <f t="shared" si="3"/>
        <v>-</v>
      </c>
      <c r="J15" s="189" t="str">
        <f t="shared" si="8"/>
        <v>-</v>
      </c>
      <c r="K15" s="172"/>
      <c r="L15" s="172"/>
    </row>
    <row r="16" spans="1:12" x14ac:dyDescent="0.2">
      <c r="A16" s="187" t="str">
        <f t="shared" si="4"/>
        <v>-</v>
      </c>
      <c r="B16" s="188" t="str">
        <f t="shared" si="0"/>
        <v>-</v>
      </c>
      <c r="C16" s="189" t="str">
        <f t="shared" si="7"/>
        <v>-</v>
      </c>
      <c r="D16" s="190" t="str">
        <f t="shared" si="5"/>
        <v>-</v>
      </c>
      <c r="E16" s="191"/>
      <c r="F16" s="190" t="str">
        <f t="shared" si="6"/>
        <v>-</v>
      </c>
      <c r="G16" s="190" t="str">
        <f t="shared" si="1"/>
        <v>-</v>
      </c>
      <c r="H16" s="189" t="str">
        <f t="shared" si="2"/>
        <v>-</v>
      </c>
      <c r="I16" s="190" t="str">
        <f t="shared" si="3"/>
        <v>-</v>
      </c>
      <c r="J16" s="189" t="str">
        <f t="shared" si="8"/>
        <v>-</v>
      </c>
      <c r="K16" s="172"/>
      <c r="L16" s="172"/>
    </row>
    <row r="17" spans="1:12" x14ac:dyDescent="0.2">
      <c r="A17" s="187" t="str">
        <f t="shared" si="4"/>
        <v>-</v>
      </c>
      <c r="B17" s="188" t="str">
        <f t="shared" si="0"/>
        <v>-</v>
      </c>
      <c r="C17" s="189" t="str">
        <f t="shared" si="7"/>
        <v>-</v>
      </c>
      <c r="D17" s="190" t="str">
        <f t="shared" si="5"/>
        <v>-</v>
      </c>
      <c r="E17" s="191"/>
      <c r="F17" s="190" t="str">
        <f t="shared" si="6"/>
        <v>-</v>
      </c>
      <c r="G17" s="190" t="str">
        <f t="shared" si="1"/>
        <v>-</v>
      </c>
      <c r="H17" s="189" t="str">
        <f t="shared" si="2"/>
        <v>-</v>
      </c>
      <c r="I17" s="190" t="str">
        <f t="shared" si="3"/>
        <v>-</v>
      </c>
      <c r="J17" s="189" t="str">
        <f t="shared" si="8"/>
        <v>-</v>
      </c>
      <c r="K17" s="172"/>
      <c r="L17" s="172"/>
    </row>
    <row r="18" spans="1:12" x14ac:dyDescent="0.2">
      <c r="A18" s="187" t="str">
        <f t="shared" si="4"/>
        <v>-</v>
      </c>
      <c r="B18" s="188" t="str">
        <f t="shared" si="0"/>
        <v>-</v>
      </c>
      <c r="C18" s="189" t="str">
        <f t="shared" si="7"/>
        <v>-</v>
      </c>
      <c r="D18" s="190" t="str">
        <f t="shared" si="5"/>
        <v>-</v>
      </c>
      <c r="E18" s="191"/>
      <c r="F18" s="190" t="str">
        <f t="shared" si="6"/>
        <v>-</v>
      </c>
      <c r="G18" s="190" t="str">
        <f t="shared" si="1"/>
        <v>-</v>
      </c>
      <c r="H18" s="189" t="str">
        <f t="shared" si="2"/>
        <v>-</v>
      </c>
      <c r="I18" s="190" t="str">
        <f t="shared" si="3"/>
        <v>-</v>
      </c>
      <c r="J18" s="189" t="str">
        <f t="shared" si="8"/>
        <v>-</v>
      </c>
      <c r="K18" s="172"/>
      <c r="L18" s="172"/>
    </row>
    <row r="19" spans="1:12" x14ac:dyDescent="0.2">
      <c r="A19" s="187" t="str">
        <f t="shared" si="4"/>
        <v>-</v>
      </c>
      <c r="B19" s="188" t="str">
        <f t="shared" si="0"/>
        <v>-</v>
      </c>
      <c r="C19" s="189" t="str">
        <f t="shared" si="7"/>
        <v>-</v>
      </c>
      <c r="D19" s="190" t="str">
        <f t="shared" si="5"/>
        <v>-</v>
      </c>
      <c r="E19" s="191"/>
      <c r="F19" s="190" t="str">
        <f t="shared" si="6"/>
        <v>-</v>
      </c>
      <c r="G19" s="190" t="str">
        <f t="shared" si="1"/>
        <v>-</v>
      </c>
      <c r="H19" s="189" t="str">
        <f t="shared" si="2"/>
        <v>-</v>
      </c>
      <c r="I19" s="190" t="str">
        <f t="shared" si="3"/>
        <v>-</v>
      </c>
      <c r="J19" s="189" t="str">
        <f t="shared" si="8"/>
        <v>-</v>
      </c>
      <c r="K19" s="172"/>
      <c r="L19" s="172"/>
    </row>
    <row r="20" spans="1:12" x14ac:dyDescent="0.2">
      <c r="A20" s="187" t="str">
        <f t="shared" si="4"/>
        <v>-</v>
      </c>
      <c r="B20" s="188" t="str">
        <f t="shared" si="0"/>
        <v>-</v>
      </c>
      <c r="C20" s="189" t="str">
        <f t="shared" si="7"/>
        <v>-</v>
      </c>
      <c r="D20" s="190" t="str">
        <f t="shared" si="5"/>
        <v>-</v>
      </c>
      <c r="E20" s="191"/>
      <c r="F20" s="190" t="str">
        <f t="shared" si="6"/>
        <v>-</v>
      </c>
      <c r="G20" s="190" t="str">
        <f t="shared" si="1"/>
        <v>-</v>
      </c>
      <c r="H20" s="189" t="str">
        <f t="shared" si="2"/>
        <v>-</v>
      </c>
      <c r="I20" s="190" t="str">
        <f t="shared" si="3"/>
        <v>-</v>
      </c>
      <c r="J20" s="189" t="str">
        <f t="shared" si="8"/>
        <v>-</v>
      </c>
      <c r="K20" s="172"/>
      <c r="L20" s="172"/>
    </row>
    <row r="21" spans="1:12" x14ac:dyDescent="0.2">
      <c r="A21" s="187" t="str">
        <f t="shared" si="4"/>
        <v>-</v>
      </c>
      <c r="B21" s="188" t="str">
        <f t="shared" si="0"/>
        <v>-</v>
      </c>
      <c r="C21" s="189" t="str">
        <f t="shared" si="7"/>
        <v>-</v>
      </c>
      <c r="D21" s="190" t="str">
        <f t="shared" si="5"/>
        <v>-</v>
      </c>
      <c r="E21" s="191"/>
      <c r="F21" s="190" t="str">
        <f t="shared" si="6"/>
        <v>-</v>
      </c>
      <c r="G21" s="190" t="str">
        <f t="shared" si="1"/>
        <v>-</v>
      </c>
      <c r="H21" s="189" t="str">
        <f t="shared" si="2"/>
        <v>-</v>
      </c>
      <c r="I21" s="190" t="str">
        <f t="shared" si="3"/>
        <v>-</v>
      </c>
      <c r="J21" s="189" t="str">
        <f t="shared" si="8"/>
        <v>-</v>
      </c>
      <c r="K21" s="172"/>
      <c r="L21" s="172"/>
    </row>
    <row r="22" spans="1:12" x14ac:dyDescent="0.2">
      <c r="A22" s="187" t="str">
        <f t="shared" si="4"/>
        <v>-</v>
      </c>
      <c r="B22" s="188" t="str">
        <f t="shared" si="0"/>
        <v>-</v>
      </c>
      <c r="C22" s="189" t="str">
        <f t="shared" ref="C22:C85" si="9">IF(I21&gt;0,I21,"-")</f>
        <v>-</v>
      </c>
      <c r="D22" s="190" t="str">
        <f t="shared" si="5"/>
        <v>-</v>
      </c>
      <c r="E22" s="191"/>
      <c r="F22" s="190" t="str">
        <f t="shared" si="6"/>
        <v>-</v>
      </c>
      <c r="G22" s="190" t="str">
        <f t="shared" si="1"/>
        <v>-</v>
      </c>
      <c r="H22" s="189" t="str">
        <f t="shared" si="2"/>
        <v>-</v>
      </c>
      <c r="I22" s="190" t="str">
        <f t="shared" si="3"/>
        <v>-</v>
      </c>
      <c r="J22" s="189" t="str">
        <f t="shared" si="8"/>
        <v>-</v>
      </c>
      <c r="K22" s="172"/>
      <c r="L22" s="172"/>
    </row>
    <row r="23" spans="1:12" x14ac:dyDescent="0.2">
      <c r="A23" s="187" t="str">
        <f t="shared" si="4"/>
        <v>-</v>
      </c>
      <c r="B23" s="188" t="str">
        <f t="shared" si="0"/>
        <v>-</v>
      </c>
      <c r="C23" s="189" t="str">
        <f t="shared" si="9"/>
        <v>-</v>
      </c>
      <c r="D23" s="190" t="str">
        <f t="shared" si="5"/>
        <v>-</v>
      </c>
      <c r="E23" s="191"/>
      <c r="F23" s="190" t="str">
        <f t="shared" si="6"/>
        <v>-</v>
      </c>
      <c r="G23" s="190" t="str">
        <f t="shared" si="1"/>
        <v>-</v>
      </c>
      <c r="H23" s="189" t="str">
        <f t="shared" si="2"/>
        <v>-</v>
      </c>
      <c r="I23" s="190" t="str">
        <f t="shared" si="3"/>
        <v>-</v>
      </c>
      <c r="J23" s="189" t="str">
        <f t="shared" si="8"/>
        <v>-</v>
      </c>
      <c r="K23" s="172"/>
      <c r="L23" s="172"/>
    </row>
    <row r="24" spans="1:12" x14ac:dyDescent="0.2">
      <c r="A24" s="187" t="str">
        <f t="shared" si="4"/>
        <v>-</v>
      </c>
      <c r="B24" s="188" t="str">
        <f t="shared" si="0"/>
        <v>-</v>
      </c>
      <c r="C24" s="189" t="str">
        <f t="shared" si="9"/>
        <v>-</v>
      </c>
      <c r="D24" s="190" t="str">
        <f t="shared" si="5"/>
        <v>-</v>
      </c>
      <c r="E24" s="191"/>
      <c r="F24" s="190" t="str">
        <f t="shared" si="6"/>
        <v>-</v>
      </c>
      <c r="G24" s="190" t="str">
        <f t="shared" si="1"/>
        <v>-</v>
      </c>
      <c r="H24" s="189" t="str">
        <f t="shared" si="2"/>
        <v>-</v>
      </c>
      <c r="I24" s="190" t="str">
        <f t="shared" si="3"/>
        <v>-</v>
      </c>
      <c r="J24" s="189" t="str">
        <f t="shared" si="8"/>
        <v>-</v>
      </c>
      <c r="K24" s="172"/>
      <c r="L24" s="172"/>
    </row>
    <row r="25" spans="1:12" x14ac:dyDescent="0.2">
      <c r="A25" s="187" t="str">
        <f t="shared" si="4"/>
        <v>-</v>
      </c>
      <c r="B25" s="188" t="str">
        <f t="shared" si="0"/>
        <v>-</v>
      </c>
      <c r="C25" s="189" t="str">
        <f t="shared" si="9"/>
        <v>-</v>
      </c>
      <c r="D25" s="190" t="str">
        <f t="shared" si="5"/>
        <v>-</v>
      </c>
      <c r="E25" s="191"/>
      <c r="F25" s="190" t="str">
        <f t="shared" si="6"/>
        <v>-</v>
      </c>
      <c r="G25" s="190" t="str">
        <f t="shared" si="1"/>
        <v>-</v>
      </c>
      <c r="H25" s="189" t="str">
        <f t="shared" si="2"/>
        <v>-</v>
      </c>
      <c r="I25" s="190" t="str">
        <f t="shared" si="3"/>
        <v>-</v>
      </c>
      <c r="J25" s="189" t="str">
        <f t="shared" si="8"/>
        <v>-</v>
      </c>
      <c r="K25" s="172"/>
      <c r="L25" s="172"/>
    </row>
    <row r="26" spans="1:12" x14ac:dyDescent="0.2">
      <c r="A26" s="187" t="str">
        <f t="shared" si="4"/>
        <v>-</v>
      </c>
      <c r="B26" s="188" t="str">
        <f t="shared" si="0"/>
        <v>-</v>
      </c>
      <c r="C26" s="189" t="str">
        <f t="shared" si="9"/>
        <v>-</v>
      </c>
      <c r="D26" s="190" t="str">
        <f t="shared" si="5"/>
        <v>-</v>
      </c>
      <c r="E26" s="191"/>
      <c r="F26" s="190" t="str">
        <f t="shared" si="6"/>
        <v>-</v>
      </c>
      <c r="G26" s="190" t="str">
        <f t="shared" si="1"/>
        <v>-</v>
      </c>
      <c r="H26" s="189" t="str">
        <f t="shared" si="2"/>
        <v>-</v>
      </c>
      <c r="I26" s="190" t="str">
        <f t="shared" si="3"/>
        <v>-</v>
      </c>
      <c r="J26" s="189" t="str">
        <f t="shared" si="8"/>
        <v>-</v>
      </c>
      <c r="K26" s="172"/>
      <c r="L26" s="172"/>
    </row>
    <row r="27" spans="1:12" x14ac:dyDescent="0.2">
      <c r="A27" s="187" t="str">
        <f t="shared" si="4"/>
        <v>-</v>
      </c>
      <c r="B27" s="188" t="str">
        <f t="shared" si="0"/>
        <v>-</v>
      </c>
      <c r="C27" s="189" t="str">
        <f t="shared" si="9"/>
        <v>-</v>
      </c>
      <c r="D27" s="190" t="str">
        <f t="shared" si="5"/>
        <v>-</v>
      </c>
      <c r="E27" s="191"/>
      <c r="F27" s="190" t="str">
        <f t="shared" si="6"/>
        <v>-</v>
      </c>
      <c r="G27" s="190" t="str">
        <f t="shared" si="1"/>
        <v>-</v>
      </c>
      <c r="H27" s="189" t="str">
        <f t="shared" si="2"/>
        <v>-</v>
      </c>
      <c r="I27" s="190" t="str">
        <f t="shared" si="3"/>
        <v>-</v>
      </c>
      <c r="J27" s="189" t="str">
        <f t="shared" si="8"/>
        <v>-</v>
      </c>
      <c r="K27" s="172"/>
      <c r="L27" s="172"/>
    </row>
    <row r="28" spans="1:12" x14ac:dyDescent="0.2">
      <c r="A28" s="187" t="str">
        <f t="shared" si="4"/>
        <v>-</v>
      </c>
      <c r="B28" s="188" t="str">
        <f t="shared" si="0"/>
        <v>-</v>
      </c>
      <c r="C28" s="189" t="str">
        <f t="shared" si="9"/>
        <v>-</v>
      </c>
      <c r="D28" s="190" t="str">
        <f t="shared" si="5"/>
        <v>-</v>
      </c>
      <c r="E28" s="191"/>
      <c r="F28" s="190" t="str">
        <f t="shared" si="6"/>
        <v>-</v>
      </c>
      <c r="G28" s="190" t="str">
        <f t="shared" si="1"/>
        <v>-</v>
      </c>
      <c r="H28" s="189" t="str">
        <f t="shared" si="2"/>
        <v>-</v>
      </c>
      <c r="I28" s="190" t="str">
        <f t="shared" si="3"/>
        <v>-</v>
      </c>
      <c r="J28" s="189" t="str">
        <f t="shared" si="8"/>
        <v>-</v>
      </c>
      <c r="K28" s="172"/>
      <c r="L28" s="172"/>
    </row>
    <row r="29" spans="1:12" x14ac:dyDescent="0.2">
      <c r="A29" s="187" t="str">
        <f t="shared" si="4"/>
        <v>-</v>
      </c>
      <c r="B29" s="188" t="str">
        <f t="shared" si="0"/>
        <v>-</v>
      </c>
      <c r="C29" s="189" t="str">
        <f t="shared" si="9"/>
        <v>-</v>
      </c>
      <c r="D29" s="190" t="str">
        <f t="shared" si="5"/>
        <v>-</v>
      </c>
      <c r="E29" s="191"/>
      <c r="F29" s="190" t="str">
        <f t="shared" si="6"/>
        <v>-</v>
      </c>
      <c r="G29" s="190" t="str">
        <f t="shared" si="1"/>
        <v>-</v>
      </c>
      <c r="H29" s="189" t="str">
        <f t="shared" si="2"/>
        <v>-</v>
      </c>
      <c r="I29" s="190" t="str">
        <f t="shared" si="3"/>
        <v>-</v>
      </c>
      <c r="J29" s="189" t="str">
        <f t="shared" si="8"/>
        <v>-</v>
      </c>
      <c r="K29" s="172"/>
      <c r="L29" s="172"/>
    </row>
    <row r="30" spans="1:12" x14ac:dyDescent="0.2">
      <c r="A30" s="187" t="str">
        <f t="shared" si="4"/>
        <v>-</v>
      </c>
      <c r="B30" s="188" t="str">
        <f t="shared" si="0"/>
        <v>-</v>
      </c>
      <c r="C30" s="189" t="str">
        <f t="shared" si="9"/>
        <v>-</v>
      </c>
      <c r="D30" s="190" t="str">
        <f t="shared" si="5"/>
        <v>-</v>
      </c>
      <c r="E30" s="191"/>
      <c r="F30" s="190" t="str">
        <f t="shared" si="6"/>
        <v>-</v>
      </c>
      <c r="G30" s="190" t="str">
        <f t="shared" si="1"/>
        <v>-</v>
      </c>
      <c r="H30" s="189" t="str">
        <f t="shared" si="2"/>
        <v>-</v>
      </c>
      <c r="I30" s="190" t="str">
        <f t="shared" si="3"/>
        <v>-</v>
      </c>
      <c r="J30" s="189" t="str">
        <f t="shared" si="8"/>
        <v>-</v>
      </c>
      <c r="K30" s="172"/>
      <c r="L30" s="172"/>
    </row>
    <row r="31" spans="1:12" x14ac:dyDescent="0.2">
      <c r="A31" s="187" t="str">
        <f t="shared" si="4"/>
        <v>-</v>
      </c>
      <c r="B31" s="188" t="str">
        <f t="shared" si="0"/>
        <v>-</v>
      </c>
      <c r="C31" s="189" t="str">
        <f t="shared" si="9"/>
        <v>-</v>
      </c>
      <c r="D31" s="190" t="str">
        <f t="shared" si="5"/>
        <v>-</v>
      </c>
      <c r="E31" s="191"/>
      <c r="F31" s="190" t="str">
        <f t="shared" si="6"/>
        <v>-</v>
      </c>
      <c r="G31" s="190" t="str">
        <f t="shared" si="1"/>
        <v>-</v>
      </c>
      <c r="H31" s="189" t="str">
        <f t="shared" si="2"/>
        <v>-</v>
      </c>
      <c r="I31" s="190" t="str">
        <f t="shared" si="3"/>
        <v>-</v>
      </c>
      <c r="J31" s="189" t="str">
        <f t="shared" si="8"/>
        <v>-</v>
      </c>
      <c r="K31" s="172"/>
      <c r="L31" s="172"/>
    </row>
    <row r="32" spans="1:12" x14ac:dyDescent="0.2">
      <c r="A32" s="187" t="str">
        <f t="shared" si="4"/>
        <v>-</v>
      </c>
      <c r="B32" s="188" t="str">
        <f t="shared" si="0"/>
        <v>-</v>
      </c>
      <c r="C32" s="189" t="str">
        <f t="shared" si="9"/>
        <v>-</v>
      </c>
      <c r="D32" s="190" t="str">
        <f t="shared" si="5"/>
        <v>-</v>
      </c>
      <c r="E32" s="191"/>
      <c r="F32" s="190" t="str">
        <f t="shared" si="6"/>
        <v>-</v>
      </c>
      <c r="G32" s="190" t="str">
        <f t="shared" si="1"/>
        <v>-</v>
      </c>
      <c r="H32" s="189" t="str">
        <f t="shared" si="2"/>
        <v>-</v>
      </c>
      <c r="I32" s="190" t="str">
        <f t="shared" si="3"/>
        <v>-</v>
      </c>
      <c r="J32" s="189" t="str">
        <f t="shared" si="8"/>
        <v>-</v>
      </c>
      <c r="K32" s="172"/>
      <c r="L32" s="172"/>
    </row>
    <row r="33" spans="1:12" x14ac:dyDescent="0.2">
      <c r="A33" s="187" t="str">
        <f t="shared" si="4"/>
        <v>-</v>
      </c>
      <c r="B33" s="188" t="str">
        <f t="shared" si="0"/>
        <v>-</v>
      </c>
      <c r="C33" s="189" t="str">
        <f t="shared" si="9"/>
        <v>-</v>
      </c>
      <c r="D33" s="190" t="str">
        <f t="shared" si="5"/>
        <v>-</v>
      </c>
      <c r="E33" s="191"/>
      <c r="F33" s="190" t="str">
        <f t="shared" si="6"/>
        <v>-</v>
      </c>
      <c r="G33" s="190" t="str">
        <f t="shared" si="1"/>
        <v>-</v>
      </c>
      <c r="H33" s="189" t="str">
        <f t="shared" si="2"/>
        <v>-</v>
      </c>
      <c r="I33" s="190" t="str">
        <f t="shared" si="3"/>
        <v>-</v>
      </c>
      <c r="J33" s="189" t="str">
        <f t="shared" si="8"/>
        <v>-</v>
      </c>
      <c r="K33" s="172"/>
      <c r="L33" s="172"/>
    </row>
    <row r="34" spans="1:12" x14ac:dyDescent="0.2">
      <c r="A34" s="187" t="str">
        <f t="shared" si="4"/>
        <v>-</v>
      </c>
      <c r="B34" s="188" t="str">
        <f t="shared" si="0"/>
        <v>-</v>
      </c>
      <c r="C34" s="189" t="str">
        <f t="shared" si="9"/>
        <v>-</v>
      </c>
      <c r="D34" s="190" t="str">
        <f t="shared" si="5"/>
        <v>-</v>
      </c>
      <c r="E34" s="191"/>
      <c r="F34" s="190" t="str">
        <f t="shared" si="6"/>
        <v>-</v>
      </c>
      <c r="G34" s="190" t="str">
        <f t="shared" si="1"/>
        <v>-</v>
      </c>
      <c r="H34" s="189" t="str">
        <f t="shared" si="2"/>
        <v>-</v>
      </c>
      <c r="I34" s="190" t="str">
        <f t="shared" si="3"/>
        <v>-</v>
      </c>
      <c r="J34" s="189" t="str">
        <f t="shared" si="8"/>
        <v>-</v>
      </c>
      <c r="K34" s="172"/>
      <c r="L34" s="172"/>
    </row>
    <row r="35" spans="1:12" x14ac:dyDescent="0.2">
      <c r="A35" s="187" t="str">
        <f t="shared" si="4"/>
        <v>-</v>
      </c>
      <c r="B35" s="188" t="str">
        <f t="shared" si="0"/>
        <v>-</v>
      </c>
      <c r="C35" s="189" t="str">
        <f t="shared" si="9"/>
        <v>-</v>
      </c>
      <c r="D35" s="190" t="str">
        <f t="shared" si="5"/>
        <v>-</v>
      </c>
      <c r="E35" s="191"/>
      <c r="F35" s="190" t="str">
        <f t="shared" si="6"/>
        <v>-</v>
      </c>
      <c r="G35" s="190" t="str">
        <f t="shared" si="1"/>
        <v>-</v>
      </c>
      <c r="H35" s="189" t="str">
        <f t="shared" si="2"/>
        <v>-</v>
      </c>
      <c r="I35" s="190" t="str">
        <f t="shared" si="3"/>
        <v>-</v>
      </c>
      <c r="J35" s="189" t="str">
        <f t="shared" si="8"/>
        <v>-</v>
      </c>
      <c r="K35" s="172"/>
      <c r="L35" s="172"/>
    </row>
    <row r="36" spans="1:12" x14ac:dyDescent="0.2">
      <c r="A36" s="187" t="str">
        <f t="shared" si="4"/>
        <v>-</v>
      </c>
      <c r="B36" s="188" t="str">
        <f t="shared" si="0"/>
        <v>-</v>
      </c>
      <c r="C36" s="189" t="str">
        <f t="shared" si="9"/>
        <v>-</v>
      </c>
      <c r="D36" s="190" t="str">
        <f t="shared" si="5"/>
        <v>-</v>
      </c>
      <c r="E36" s="191"/>
      <c r="F36" s="190" t="str">
        <f t="shared" si="6"/>
        <v>-</v>
      </c>
      <c r="G36" s="190" t="str">
        <f t="shared" si="1"/>
        <v>-</v>
      </c>
      <c r="H36" s="189" t="str">
        <f t="shared" si="2"/>
        <v>-</v>
      </c>
      <c r="I36" s="190" t="str">
        <f t="shared" si="3"/>
        <v>-</v>
      </c>
      <c r="J36" s="189" t="str">
        <f t="shared" si="8"/>
        <v>-</v>
      </c>
      <c r="K36" s="172"/>
      <c r="L36" s="172"/>
    </row>
    <row r="37" spans="1:12" x14ac:dyDescent="0.2">
      <c r="A37" s="187" t="str">
        <f t="shared" si="4"/>
        <v>-</v>
      </c>
      <c r="B37" s="188" t="str">
        <f t="shared" si="0"/>
        <v>-</v>
      </c>
      <c r="C37" s="189" t="str">
        <f t="shared" si="9"/>
        <v>-</v>
      </c>
      <c r="D37" s="190" t="str">
        <f t="shared" si="5"/>
        <v>-</v>
      </c>
      <c r="E37" s="191"/>
      <c r="F37" s="190" t="str">
        <f t="shared" si="6"/>
        <v>-</v>
      </c>
      <c r="G37" s="190" t="str">
        <f t="shared" si="1"/>
        <v>-</v>
      </c>
      <c r="H37" s="189" t="str">
        <f t="shared" si="2"/>
        <v>-</v>
      </c>
      <c r="I37" s="190" t="str">
        <f t="shared" si="3"/>
        <v>-</v>
      </c>
      <c r="J37" s="189" t="str">
        <f t="shared" si="8"/>
        <v>-</v>
      </c>
      <c r="K37" s="172"/>
      <c r="L37" s="172"/>
    </row>
    <row r="38" spans="1:12" x14ac:dyDescent="0.2">
      <c r="A38" s="187" t="str">
        <f t="shared" si="4"/>
        <v>-</v>
      </c>
      <c r="B38" s="188" t="str">
        <f t="shared" si="0"/>
        <v>-</v>
      </c>
      <c r="C38" s="189" t="str">
        <f t="shared" si="9"/>
        <v>-</v>
      </c>
      <c r="D38" s="190" t="str">
        <f t="shared" si="5"/>
        <v>-</v>
      </c>
      <c r="E38" s="191"/>
      <c r="F38" s="190" t="str">
        <f t="shared" si="6"/>
        <v>-</v>
      </c>
      <c r="G38" s="190" t="str">
        <f t="shared" si="1"/>
        <v>-</v>
      </c>
      <c r="H38" s="189" t="str">
        <f t="shared" si="2"/>
        <v>-</v>
      </c>
      <c r="I38" s="190" t="str">
        <f t="shared" si="3"/>
        <v>-</v>
      </c>
      <c r="J38" s="189" t="str">
        <f t="shared" si="8"/>
        <v>-</v>
      </c>
      <c r="K38" s="172"/>
      <c r="L38" s="172"/>
    </row>
    <row r="39" spans="1:12" x14ac:dyDescent="0.2">
      <c r="A39" s="187" t="str">
        <f t="shared" si="4"/>
        <v>-</v>
      </c>
      <c r="B39" s="188" t="str">
        <f t="shared" si="0"/>
        <v>-</v>
      </c>
      <c r="C39" s="189" t="str">
        <f t="shared" si="9"/>
        <v>-</v>
      </c>
      <c r="D39" s="190" t="str">
        <f t="shared" si="5"/>
        <v>-</v>
      </c>
      <c r="E39" s="191"/>
      <c r="F39" s="190" t="str">
        <f t="shared" si="6"/>
        <v>-</v>
      </c>
      <c r="G39" s="190" t="str">
        <f t="shared" si="1"/>
        <v>-</v>
      </c>
      <c r="H39" s="189" t="str">
        <f t="shared" si="2"/>
        <v>-</v>
      </c>
      <c r="I39" s="190" t="str">
        <f t="shared" si="3"/>
        <v>-</v>
      </c>
      <c r="J39" s="189" t="str">
        <f t="shared" si="8"/>
        <v>-</v>
      </c>
      <c r="K39" s="172"/>
      <c r="L39" s="172"/>
    </row>
    <row r="40" spans="1:12" x14ac:dyDescent="0.2">
      <c r="A40" s="187" t="str">
        <f t="shared" si="4"/>
        <v>-</v>
      </c>
      <c r="B40" s="188" t="str">
        <f t="shared" si="0"/>
        <v>-</v>
      </c>
      <c r="C40" s="189" t="str">
        <f t="shared" si="9"/>
        <v>-</v>
      </c>
      <c r="D40" s="190" t="str">
        <f t="shared" si="5"/>
        <v>-</v>
      </c>
      <c r="E40" s="191"/>
      <c r="F40" s="190" t="str">
        <f t="shared" si="6"/>
        <v>-</v>
      </c>
      <c r="G40" s="190" t="str">
        <f t="shared" si="1"/>
        <v>-</v>
      </c>
      <c r="H40" s="189" t="str">
        <f t="shared" si="2"/>
        <v>-</v>
      </c>
      <c r="I40" s="190" t="str">
        <f t="shared" si="3"/>
        <v>-</v>
      </c>
      <c r="J40" s="189" t="str">
        <f t="shared" si="8"/>
        <v>-</v>
      </c>
      <c r="K40" s="172"/>
      <c r="L40" s="172"/>
    </row>
    <row r="41" spans="1:12" x14ac:dyDescent="0.2">
      <c r="A41" s="187" t="str">
        <f t="shared" si="4"/>
        <v>-</v>
      </c>
      <c r="B41" s="188" t="str">
        <f t="shared" si="0"/>
        <v>-</v>
      </c>
      <c r="C41" s="189" t="str">
        <f t="shared" si="9"/>
        <v>-</v>
      </c>
      <c r="D41" s="190" t="str">
        <f t="shared" si="5"/>
        <v>-</v>
      </c>
      <c r="E41" s="191"/>
      <c r="F41" s="190" t="str">
        <f t="shared" si="6"/>
        <v>-</v>
      </c>
      <c r="G41" s="190" t="str">
        <f t="shared" si="1"/>
        <v>-</v>
      </c>
      <c r="H41" s="189" t="str">
        <f t="shared" si="2"/>
        <v>-</v>
      </c>
      <c r="I41" s="190" t="str">
        <f t="shared" si="3"/>
        <v>-</v>
      </c>
      <c r="J41" s="189" t="str">
        <f t="shared" si="8"/>
        <v>-</v>
      </c>
      <c r="K41" s="172"/>
      <c r="L41" s="172"/>
    </row>
    <row r="42" spans="1:12" x14ac:dyDescent="0.2">
      <c r="A42" s="187" t="str">
        <f t="shared" si="4"/>
        <v>-</v>
      </c>
      <c r="B42" s="188" t="str">
        <f t="shared" si="0"/>
        <v>-</v>
      </c>
      <c r="C42" s="189" t="str">
        <f t="shared" si="9"/>
        <v>-</v>
      </c>
      <c r="D42" s="190" t="str">
        <f t="shared" si="5"/>
        <v>-</v>
      </c>
      <c r="E42" s="191"/>
      <c r="F42" s="190" t="str">
        <f t="shared" si="6"/>
        <v>-</v>
      </c>
      <c r="G42" s="190" t="str">
        <f t="shared" si="1"/>
        <v>-</v>
      </c>
      <c r="H42" s="189" t="str">
        <f t="shared" si="2"/>
        <v>-</v>
      </c>
      <c r="I42" s="190" t="str">
        <f t="shared" si="3"/>
        <v>-</v>
      </c>
      <c r="J42" s="189" t="str">
        <f t="shared" si="8"/>
        <v>-</v>
      </c>
      <c r="K42" s="172"/>
      <c r="L42" s="172"/>
    </row>
    <row r="43" spans="1:12" x14ac:dyDescent="0.2">
      <c r="A43" s="187" t="str">
        <f t="shared" si="4"/>
        <v>-</v>
      </c>
      <c r="B43" s="188" t="str">
        <f t="shared" si="0"/>
        <v>-</v>
      </c>
      <c r="C43" s="189" t="str">
        <f t="shared" si="9"/>
        <v>-</v>
      </c>
      <c r="D43" s="190" t="str">
        <f t="shared" si="5"/>
        <v>-</v>
      </c>
      <c r="E43" s="191"/>
      <c r="F43" s="190" t="str">
        <f t="shared" si="6"/>
        <v>-</v>
      </c>
      <c r="G43" s="190" t="str">
        <f t="shared" si="1"/>
        <v>-</v>
      </c>
      <c r="H43" s="189" t="str">
        <f t="shared" si="2"/>
        <v>-</v>
      </c>
      <c r="I43" s="190" t="str">
        <f t="shared" si="3"/>
        <v>-</v>
      </c>
      <c r="J43" s="189" t="str">
        <f t="shared" si="8"/>
        <v>-</v>
      </c>
      <c r="K43" s="172"/>
      <c r="L43" s="172"/>
    </row>
    <row r="44" spans="1:12" x14ac:dyDescent="0.2">
      <c r="A44" s="187" t="str">
        <f t="shared" si="4"/>
        <v>-</v>
      </c>
      <c r="B44" s="188" t="str">
        <f t="shared" si="0"/>
        <v>-</v>
      </c>
      <c r="C44" s="189" t="str">
        <f t="shared" si="9"/>
        <v>-</v>
      </c>
      <c r="D44" s="190" t="str">
        <f t="shared" si="5"/>
        <v>-</v>
      </c>
      <c r="E44" s="191"/>
      <c r="F44" s="190" t="str">
        <f t="shared" si="6"/>
        <v>-</v>
      </c>
      <c r="G44" s="190" t="str">
        <f t="shared" si="1"/>
        <v>-</v>
      </c>
      <c r="H44" s="189" t="str">
        <f t="shared" si="2"/>
        <v>-</v>
      </c>
      <c r="I44" s="190" t="str">
        <f t="shared" si="3"/>
        <v>-</v>
      </c>
      <c r="J44" s="189" t="str">
        <f t="shared" si="8"/>
        <v>-</v>
      </c>
      <c r="K44" s="172"/>
      <c r="L44" s="172"/>
    </row>
    <row r="45" spans="1:12" x14ac:dyDescent="0.2">
      <c r="A45" s="187" t="str">
        <f t="shared" si="4"/>
        <v>-</v>
      </c>
      <c r="B45" s="188" t="str">
        <f t="shared" si="0"/>
        <v>-</v>
      </c>
      <c r="C45" s="189" t="str">
        <f t="shared" si="9"/>
        <v>-</v>
      </c>
      <c r="D45" s="190" t="str">
        <f t="shared" si="5"/>
        <v>-</v>
      </c>
      <c r="E45" s="191"/>
      <c r="F45" s="190" t="str">
        <f t="shared" si="6"/>
        <v>-</v>
      </c>
      <c r="G45" s="190" t="str">
        <f t="shared" si="1"/>
        <v>-</v>
      </c>
      <c r="H45" s="189" t="str">
        <f t="shared" si="2"/>
        <v>-</v>
      </c>
      <c r="I45" s="190" t="str">
        <f t="shared" si="3"/>
        <v>-</v>
      </c>
      <c r="J45" s="189" t="str">
        <f t="shared" si="8"/>
        <v>-</v>
      </c>
      <c r="K45" s="172"/>
      <c r="L45" s="172"/>
    </row>
    <row r="46" spans="1:12" x14ac:dyDescent="0.2">
      <c r="A46" s="187" t="str">
        <f t="shared" si="4"/>
        <v>-</v>
      </c>
      <c r="B46" s="188" t="str">
        <f t="shared" si="0"/>
        <v>-</v>
      </c>
      <c r="C46" s="189" t="str">
        <f t="shared" si="9"/>
        <v>-</v>
      </c>
      <c r="D46" s="190" t="str">
        <f t="shared" si="5"/>
        <v>-</v>
      </c>
      <c r="E46" s="191"/>
      <c r="F46" s="190" t="str">
        <f t="shared" si="6"/>
        <v>-</v>
      </c>
      <c r="G46" s="190" t="str">
        <f t="shared" si="1"/>
        <v>-</v>
      </c>
      <c r="H46" s="189" t="str">
        <f t="shared" si="2"/>
        <v>-</v>
      </c>
      <c r="I46" s="190" t="str">
        <f t="shared" si="3"/>
        <v>-</v>
      </c>
      <c r="J46" s="189" t="str">
        <f t="shared" si="8"/>
        <v>-</v>
      </c>
      <c r="K46" s="172"/>
      <c r="L46" s="172"/>
    </row>
    <row r="47" spans="1:12" x14ac:dyDescent="0.2">
      <c r="A47" s="187" t="str">
        <f t="shared" si="4"/>
        <v>-</v>
      </c>
      <c r="B47" s="188" t="str">
        <f t="shared" si="0"/>
        <v>-</v>
      </c>
      <c r="C47" s="189" t="str">
        <f t="shared" si="9"/>
        <v>-</v>
      </c>
      <c r="D47" s="190" t="str">
        <f t="shared" si="5"/>
        <v>-</v>
      </c>
      <c r="E47" s="191"/>
      <c r="F47" s="190" t="str">
        <f t="shared" si="6"/>
        <v>-</v>
      </c>
      <c r="G47" s="190" t="str">
        <f t="shared" si="1"/>
        <v>-</v>
      </c>
      <c r="H47" s="189" t="str">
        <f t="shared" si="2"/>
        <v>-</v>
      </c>
      <c r="I47" s="190" t="str">
        <f t="shared" si="3"/>
        <v>-</v>
      </c>
      <c r="J47" s="189" t="str">
        <f t="shared" si="8"/>
        <v>-</v>
      </c>
      <c r="K47" s="172"/>
      <c r="L47" s="172"/>
    </row>
    <row r="48" spans="1:12" x14ac:dyDescent="0.2">
      <c r="A48" s="187" t="str">
        <f t="shared" si="4"/>
        <v>-</v>
      </c>
      <c r="B48" s="188" t="str">
        <f t="shared" si="0"/>
        <v>-</v>
      </c>
      <c r="C48" s="189" t="str">
        <f t="shared" si="9"/>
        <v>-</v>
      </c>
      <c r="D48" s="190" t="str">
        <f t="shared" si="5"/>
        <v>-</v>
      </c>
      <c r="E48" s="191"/>
      <c r="F48" s="190" t="str">
        <f t="shared" si="6"/>
        <v>-</v>
      </c>
      <c r="G48" s="190" t="str">
        <f t="shared" si="1"/>
        <v>-</v>
      </c>
      <c r="H48" s="189" t="str">
        <f t="shared" si="2"/>
        <v>-</v>
      </c>
      <c r="I48" s="190" t="str">
        <f t="shared" si="3"/>
        <v>-</v>
      </c>
      <c r="J48" s="189" t="str">
        <f t="shared" si="8"/>
        <v>-</v>
      </c>
      <c r="K48" s="172"/>
      <c r="L48" s="172"/>
    </row>
    <row r="49" spans="1:12" x14ac:dyDescent="0.2">
      <c r="A49" s="187" t="str">
        <f t="shared" si="4"/>
        <v>-</v>
      </c>
      <c r="B49" s="188" t="str">
        <f t="shared" si="0"/>
        <v>-</v>
      </c>
      <c r="C49" s="189" t="str">
        <f t="shared" si="9"/>
        <v>-</v>
      </c>
      <c r="D49" s="190" t="str">
        <f t="shared" si="5"/>
        <v>-</v>
      </c>
      <c r="E49" s="191"/>
      <c r="F49" s="190" t="str">
        <f t="shared" si="6"/>
        <v>-</v>
      </c>
      <c r="G49" s="190" t="str">
        <f t="shared" si="1"/>
        <v>-</v>
      </c>
      <c r="H49" s="189" t="str">
        <f t="shared" si="2"/>
        <v>-</v>
      </c>
      <c r="I49" s="190" t="str">
        <f t="shared" si="3"/>
        <v>-</v>
      </c>
      <c r="J49" s="189" t="str">
        <f t="shared" si="8"/>
        <v>-</v>
      </c>
      <c r="K49" s="172"/>
      <c r="L49" s="172"/>
    </row>
    <row r="50" spans="1:12" x14ac:dyDescent="0.2">
      <c r="A50" s="187" t="str">
        <f t="shared" si="4"/>
        <v>-</v>
      </c>
      <c r="B50" s="188" t="str">
        <f t="shared" si="0"/>
        <v>-</v>
      </c>
      <c r="C50" s="189" t="str">
        <f t="shared" si="9"/>
        <v>-</v>
      </c>
      <c r="D50" s="190" t="str">
        <f t="shared" si="5"/>
        <v>-</v>
      </c>
      <c r="E50" s="191"/>
      <c r="F50" s="190" t="str">
        <f t="shared" si="6"/>
        <v>-</v>
      </c>
      <c r="G50" s="190" t="str">
        <f t="shared" si="1"/>
        <v>-</v>
      </c>
      <c r="H50" s="189" t="str">
        <f t="shared" si="2"/>
        <v>-</v>
      </c>
      <c r="I50" s="190" t="str">
        <f t="shared" si="3"/>
        <v>-</v>
      </c>
      <c r="J50" s="189" t="str">
        <f t="shared" si="8"/>
        <v>-</v>
      </c>
      <c r="K50" s="172"/>
      <c r="L50" s="172"/>
    </row>
    <row r="51" spans="1:12" x14ac:dyDescent="0.2">
      <c r="A51" s="187" t="str">
        <f t="shared" si="4"/>
        <v>-</v>
      </c>
      <c r="B51" s="188" t="str">
        <f t="shared" si="0"/>
        <v>-</v>
      </c>
      <c r="C51" s="189" t="str">
        <f t="shared" si="9"/>
        <v>-</v>
      </c>
      <c r="D51" s="190" t="str">
        <f t="shared" si="5"/>
        <v>-</v>
      </c>
      <c r="E51" s="191"/>
      <c r="F51" s="190" t="str">
        <f t="shared" si="6"/>
        <v>-</v>
      </c>
      <c r="G51" s="190" t="str">
        <f t="shared" si="1"/>
        <v>-</v>
      </c>
      <c r="H51" s="189" t="str">
        <f t="shared" si="2"/>
        <v>-</v>
      </c>
      <c r="I51" s="190" t="str">
        <f t="shared" si="3"/>
        <v>-</v>
      </c>
      <c r="J51" s="189" t="str">
        <f t="shared" si="8"/>
        <v>-</v>
      </c>
      <c r="K51" s="172"/>
      <c r="L51" s="172"/>
    </row>
    <row r="52" spans="1:12" x14ac:dyDescent="0.2">
      <c r="A52" s="187" t="str">
        <f t="shared" si="4"/>
        <v>-</v>
      </c>
      <c r="B52" s="188" t="str">
        <f t="shared" si="0"/>
        <v>-</v>
      </c>
      <c r="C52" s="189" t="str">
        <f t="shared" si="9"/>
        <v>-</v>
      </c>
      <c r="D52" s="190" t="str">
        <f t="shared" si="5"/>
        <v>-</v>
      </c>
      <c r="E52" s="191"/>
      <c r="F52" s="190" t="str">
        <f t="shared" si="6"/>
        <v>-</v>
      </c>
      <c r="G52" s="190" t="str">
        <f t="shared" si="1"/>
        <v>-</v>
      </c>
      <c r="H52" s="189" t="str">
        <f t="shared" si="2"/>
        <v>-</v>
      </c>
      <c r="I52" s="190" t="str">
        <f t="shared" si="3"/>
        <v>-</v>
      </c>
      <c r="J52" s="189" t="str">
        <f t="shared" si="8"/>
        <v>-</v>
      </c>
      <c r="K52" s="172"/>
      <c r="L52" s="172"/>
    </row>
    <row r="53" spans="1:12" x14ac:dyDescent="0.2">
      <c r="A53" s="187" t="str">
        <f t="shared" si="4"/>
        <v>-</v>
      </c>
      <c r="B53" s="188" t="str">
        <f t="shared" si="0"/>
        <v>-</v>
      </c>
      <c r="C53" s="189" t="str">
        <f t="shared" si="9"/>
        <v>-</v>
      </c>
      <c r="D53" s="190" t="str">
        <f t="shared" si="5"/>
        <v>-</v>
      </c>
      <c r="E53" s="191"/>
      <c r="F53" s="190" t="str">
        <f t="shared" si="6"/>
        <v>-</v>
      </c>
      <c r="G53" s="190" t="str">
        <f t="shared" si="1"/>
        <v>-</v>
      </c>
      <c r="H53" s="189" t="str">
        <f t="shared" si="2"/>
        <v>-</v>
      </c>
      <c r="I53" s="190" t="str">
        <f t="shared" si="3"/>
        <v>-</v>
      </c>
      <c r="J53" s="189" t="str">
        <f t="shared" si="8"/>
        <v>-</v>
      </c>
      <c r="K53" s="172"/>
      <c r="L53" s="172"/>
    </row>
    <row r="54" spans="1:12" x14ac:dyDescent="0.2">
      <c r="A54" s="187" t="str">
        <f t="shared" si="4"/>
        <v>-</v>
      </c>
      <c r="B54" s="188" t="str">
        <f t="shared" si="0"/>
        <v>-</v>
      </c>
      <c r="C54" s="189" t="str">
        <f t="shared" si="9"/>
        <v>-</v>
      </c>
      <c r="D54" s="190" t="str">
        <f t="shared" si="5"/>
        <v>-</v>
      </c>
      <c r="E54" s="191"/>
      <c r="F54" s="190" t="str">
        <f t="shared" si="6"/>
        <v>-</v>
      </c>
      <c r="G54" s="190" t="str">
        <f t="shared" si="1"/>
        <v>-</v>
      </c>
      <c r="H54" s="189" t="str">
        <f t="shared" si="2"/>
        <v>-</v>
      </c>
      <c r="I54" s="190" t="str">
        <f t="shared" si="3"/>
        <v>-</v>
      </c>
      <c r="J54" s="189" t="str">
        <f t="shared" si="8"/>
        <v>-</v>
      </c>
      <c r="K54" s="172"/>
      <c r="L54" s="172"/>
    </row>
    <row r="55" spans="1:12" x14ac:dyDescent="0.2">
      <c r="A55" s="187" t="str">
        <f t="shared" si="4"/>
        <v>-</v>
      </c>
      <c r="B55" s="188" t="str">
        <f t="shared" si="0"/>
        <v>-</v>
      </c>
      <c r="C55" s="189" t="str">
        <f t="shared" si="9"/>
        <v>-</v>
      </c>
      <c r="D55" s="190" t="str">
        <f t="shared" si="5"/>
        <v>-</v>
      </c>
      <c r="E55" s="191"/>
      <c r="F55" s="190" t="str">
        <f t="shared" si="6"/>
        <v>-</v>
      </c>
      <c r="G55" s="190" t="str">
        <f t="shared" si="1"/>
        <v>-</v>
      </c>
      <c r="H55" s="189" t="str">
        <f t="shared" si="2"/>
        <v>-</v>
      </c>
      <c r="I55" s="190" t="str">
        <f t="shared" si="3"/>
        <v>-</v>
      </c>
      <c r="J55" s="189" t="str">
        <f t="shared" si="8"/>
        <v>-</v>
      </c>
      <c r="K55" s="172"/>
      <c r="L55" s="172"/>
    </row>
    <row r="56" spans="1:12" x14ac:dyDescent="0.2">
      <c r="A56" s="187" t="str">
        <f t="shared" si="4"/>
        <v>-</v>
      </c>
      <c r="B56" s="188" t="str">
        <f t="shared" si="0"/>
        <v>-</v>
      </c>
      <c r="C56" s="189" t="str">
        <f t="shared" si="9"/>
        <v>-</v>
      </c>
      <c r="D56" s="190" t="str">
        <f t="shared" si="5"/>
        <v>-</v>
      </c>
      <c r="E56" s="191"/>
      <c r="F56" s="190" t="str">
        <f t="shared" si="6"/>
        <v>-</v>
      </c>
      <c r="G56" s="190" t="str">
        <f t="shared" si="1"/>
        <v>-</v>
      </c>
      <c r="H56" s="189" t="str">
        <f t="shared" si="2"/>
        <v>-</v>
      </c>
      <c r="I56" s="190" t="str">
        <f t="shared" si="3"/>
        <v>-</v>
      </c>
      <c r="J56" s="189" t="str">
        <f t="shared" si="8"/>
        <v>-</v>
      </c>
      <c r="K56" s="172"/>
      <c r="L56" s="172"/>
    </row>
    <row r="57" spans="1:12" x14ac:dyDescent="0.2">
      <c r="A57" s="187" t="str">
        <f t="shared" si="4"/>
        <v>-</v>
      </c>
      <c r="B57" s="188" t="str">
        <f t="shared" si="0"/>
        <v>-</v>
      </c>
      <c r="C57" s="189" t="str">
        <f t="shared" si="9"/>
        <v>-</v>
      </c>
      <c r="D57" s="190" t="str">
        <f t="shared" si="5"/>
        <v>-</v>
      </c>
      <c r="E57" s="191"/>
      <c r="F57" s="190" t="str">
        <f t="shared" si="6"/>
        <v>-</v>
      </c>
      <c r="G57" s="190" t="str">
        <f t="shared" si="1"/>
        <v>-</v>
      </c>
      <c r="H57" s="189" t="str">
        <f t="shared" si="2"/>
        <v>-</v>
      </c>
      <c r="I57" s="190" t="str">
        <f t="shared" si="3"/>
        <v>-</v>
      </c>
      <c r="J57" s="189" t="str">
        <f t="shared" si="8"/>
        <v>-</v>
      </c>
      <c r="K57" s="172"/>
      <c r="L57" s="172"/>
    </row>
    <row r="58" spans="1:12" x14ac:dyDescent="0.2">
      <c r="A58" s="187" t="str">
        <f t="shared" si="4"/>
        <v>-</v>
      </c>
      <c r="B58" s="188" t="str">
        <f t="shared" si="0"/>
        <v>-</v>
      </c>
      <c r="C58" s="189" t="str">
        <f t="shared" si="9"/>
        <v>-</v>
      </c>
      <c r="D58" s="190" t="str">
        <f t="shared" si="5"/>
        <v>-</v>
      </c>
      <c r="E58" s="191"/>
      <c r="F58" s="190" t="str">
        <f t="shared" si="6"/>
        <v>-</v>
      </c>
      <c r="G58" s="190" t="str">
        <f t="shared" si="1"/>
        <v>-</v>
      </c>
      <c r="H58" s="189" t="str">
        <f t="shared" si="2"/>
        <v>-</v>
      </c>
      <c r="I58" s="190" t="str">
        <f t="shared" si="3"/>
        <v>-</v>
      </c>
      <c r="J58" s="189" t="str">
        <f t="shared" si="8"/>
        <v>-</v>
      </c>
      <c r="K58" s="172"/>
      <c r="L58" s="172"/>
    </row>
    <row r="59" spans="1:12" x14ac:dyDescent="0.2">
      <c r="A59" s="187" t="str">
        <f t="shared" si="4"/>
        <v>-</v>
      </c>
      <c r="B59" s="188" t="str">
        <f t="shared" si="0"/>
        <v>-</v>
      </c>
      <c r="C59" s="189" t="str">
        <f t="shared" si="9"/>
        <v>-</v>
      </c>
      <c r="D59" s="190" t="str">
        <f t="shared" si="5"/>
        <v>-</v>
      </c>
      <c r="E59" s="191"/>
      <c r="F59" s="190" t="str">
        <f t="shared" si="6"/>
        <v>-</v>
      </c>
      <c r="G59" s="190" t="str">
        <f t="shared" si="1"/>
        <v>-</v>
      </c>
      <c r="H59" s="189" t="str">
        <f t="shared" si="2"/>
        <v>-</v>
      </c>
      <c r="I59" s="190" t="str">
        <f t="shared" si="3"/>
        <v>-</v>
      </c>
      <c r="J59" s="189" t="str">
        <f t="shared" si="8"/>
        <v>-</v>
      </c>
      <c r="K59" s="172"/>
      <c r="L59" s="172"/>
    </row>
    <row r="60" spans="1:12" x14ac:dyDescent="0.2">
      <c r="A60" s="187" t="str">
        <f t="shared" si="4"/>
        <v>-</v>
      </c>
      <c r="B60" s="188" t="str">
        <f t="shared" si="0"/>
        <v>-</v>
      </c>
      <c r="C60" s="189" t="str">
        <f t="shared" si="9"/>
        <v>-</v>
      </c>
      <c r="D60" s="190" t="str">
        <f t="shared" si="5"/>
        <v>-</v>
      </c>
      <c r="E60" s="191"/>
      <c r="F60" s="190" t="str">
        <f t="shared" si="6"/>
        <v>-</v>
      </c>
      <c r="G60" s="190" t="str">
        <f t="shared" si="1"/>
        <v>-</v>
      </c>
      <c r="H60" s="189" t="str">
        <f t="shared" si="2"/>
        <v>-</v>
      </c>
      <c r="I60" s="190" t="str">
        <f t="shared" si="3"/>
        <v>-</v>
      </c>
      <c r="J60" s="189" t="str">
        <f t="shared" si="8"/>
        <v>-</v>
      </c>
      <c r="K60" s="172"/>
      <c r="L60" s="172"/>
    </row>
    <row r="61" spans="1:12" x14ac:dyDescent="0.2">
      <c r="A61" s="187" t="str">
        <f t="shared" si="4"/>
        <v>-</v>
      </c>
      <c r="B61" s="188" t="str">
        <f t="shared" si="0"/>
        <v>-</v>
      </c>
      <c r="C61" s="189" t="str">
        <f t="shared" si="9"/>
        <v>-</v>
      </c>
      <c r="D61" s="190" t="str">
        <f t="shared" si="5"/>
        <v>-</v>
      </c>
      <c r="E61" s="191"/>
      <c r="F61" s="190" t="str">
        <f t="shared" si="6"/>
        <v>-</v>
      </c>
      <c r="G61" s="190" t="str">
        <f t="shared" si="1"/>
        <v>-</v>
      </c>
      <c r="H61" s="189" t="str">
        <f t="shared" si="2"/>
        <v>-</v>
      </c>
      <c r="I61" s="190" t="str">
        <f t="shared" si="3"/>
        <v>-</v>
      </c>
      <c r="J61" s="189" t="str">
        <f t="shared" si="8"/>
        <v>-</v>
      </c>
      <c r="K61" s="172"/>
      <c r="L61" s="172"/>
    </row>
    <row r="62" spans="1:12" x14ac:dyDescent="0.2">
      <c r="A62" s="187" t="str">
        <f t="shared" si="4"/>
        <v>-</v>
      </c>
      <c r="B62" s="188" t="str">
        <f t="shared" si="0"/>
        <v>-</v>
      </c>
      <c r="C62" s="189" t="str">
        <f t="shared" si="9"/>
        <v>-</v>
      </c>
      <c r="D62" s="190" t="str">
        <f t="shared" si="5"/>
        <v>-</v>
      </c>
      <c r="E62" s="191"/>
      <c r="F62" s="190" t="str">
        <f t="shared" si="6"/>
        <v>-</v>
      </c>
      <c r="G62" s="190" t="str">
        <f t="shared" si="1"/>
        <v>-</v>
      </c>
      <c r="H62" s="189" t="str">
        <f t="shared" si="2"/>
        <v>-</v>
      </c>
      <c r="I62" s="190" t="str">
        <f t="shared" si="3"/>
        <v>-</v>
      </c>
      <c r="J62" s="189" t="str">
        <f t="shared" si="8"/>
        <v>-</v>
      </c>
      <c r="K62" s="172"/>
      <c r="L62" s="172"/>
    </row>
    <row r="63" spans="1:12" x14ac:dyDescent="0.2">
      <c r="A63" s="187" t="str">
        <f t="shared" si="4"/>
        <v>-</v>
      </c>
      <c r="B63" s="188" t="str">
        <f t="shared" si="0"/>
        <v>-</v>
      </c>
      <c r="C63" s="189" t="str">
        <f t="shared" si="9"/>
        <v>-</v>
      </c>
      <c r="D63" s="190" t="str">
        <f t="shared" si="5"/>
        <v>-</v>
      </c>
      <c r="E63" s="191"/>
      <c r="F63" s="190" t="str">
        <f t="shared" si="6"/>
        <v>-</v>
      </c>
      <c r="G63" s="190" t="str">
        <f t="shared" si="1"/>
        <v>-</v>
      </c>
      <c r="H63" s="189" t="str">
        <f t="shared" si="2"/>
        <v>-</v>
      </c>
      <c r="I63" s="190" t="str">
        <f t="shared" si="3"/>
        <v>-</v>
      </c>
      <c r="J63" s="189" t="str">
        <f t="shared" si="8"/>
        <v>-</v>
      </c>
      <c r="K63" s="172"/>
      <c r="L63" s="172"/>
    </row>
    <row r="64" spans="1:12" x14ac:dyDescent="0.2">
      <c r="A64" s="187" t="str">
        <f t="shared" si="4"/>
        <v>-</v>
      </c>
      <c r="B64" s="188" t="str">
        <f t="shared" si="0"/>
        <v>-</v>
      </c>
      <c r="C64" s="189" t="str">
        <f t="shared" si="9"/>
        <v>-</v>
      </c>
      <c r="D64" s="190" t="str">
        <f t="shared" si="5"/>
        <v>-</v>
      </c>
      <c r="E64" s="191"/>
      <c r="F64" s="190" t="str">
        <f t="shared" si="6"/>
        <v>-</v>
      </c>
      <c r="G64" s="190" t="str">
        <f t="shared" si="1"/>
        <v>-</v>
      </c>
      <c r="H64" s="189" t="str">
        <f t="shared" si="2"/>
        <v>-</v>
      </c>
      <c r="I64" s="190" t="str">
        <f t="shared" si="3"/>
        <v>-</v>
      </c>
      <c r="J64" s="189" t="str">
        <f t="shared" si="8"/>
        <v>-</v>
      </c>
      <c r="K64" s="172"/>
      <c r="L64" s="172"/>
    </row>
    <row r="65" spans="1:12" x14ac:dyDescent="0.2">
      <c r="A65" s="187" t="str">
        <f t="shared" si="4"/>
        <v>-</v>
      </c>
      <c r="B65" s="188" t="str">
        <f t="shared" si="0"/>
        <v>-</v>
      </c>
      <c r="C65" s="189" t="str">
        <f t="shared" si="9"/>
        <v>-</v>
      </c>
      <c r="D65" s="190" t="str">
        <f t="shared" si="5"/>
        <v>-</v>
      </c>
      <c r="E65" s="191"/>
      <c r="F65" s="190" t="str">
        <f t="shared" si="6"/>
        <v>-</v>
      </c>
      <c r="G65" s="190" t="str">
        <f t="shared" si="1"/>
        <v>-</v>
      </c>
      <c r="H65" s="189" t="str">
        <f t="shared" si="2"/>
        <v>-</v>
      </c>
      <c r="I65" s="190" t="str">
        <f t="shared" si="3"/>
        <v>-</v>
      </c>
      <c r="J65" s="189" t="str">
        <f t="shared" si="8"/>
        <v>-</v>
      </c>
      <c r="K65" s="172"/>
      <c r="L65" s="172"/>
    </row>
    <row r="66" spans="1:12" x14ac:dyDescent="0.2">
      <c r="A66" s="187" t="str">
        <f t="shared" si="4"/>
        <v>-</v>
      </c>
      <c r="B66" s="188" t="str">
        <f t="shared" si="0"/>
        <v>-</v>
      </c>
      <c r="C66" s="189" t="str">
        <f t="shared" si="9"/>
        <v>-</v>
      </c>
      <c r="D66" s="190" t="str">
        <f t="shared" si="5"/>
        <v>-</v>
      </c>
      <c r="E66" s="191"/>
      <c r="F66" s="190" t="str">
        <f t="shared" si="6"/>
        <v>-</v>
      </c>
      <c r="G66" s="190" t="str">
        <f t="shared" si="1"/>
        <v>-</v>
      </c>
      <c r="H66" s="189" t="str">
        <f t="shared" si="2"/>
        <v>-</v>
      </c>
      <c r="I66" s="190" t="str">
        <f t="shared" si="3"/>
        <v>-</v>
      </c>
      <c r="J66" s="189" t="str">
        <f t="shared" si="8"/>
        <v>-</v>
      </c>
      <c r="K66" s="172"/>
      <c r="L66" s="172"/>
    </row>
    <row r="67" spans="1:12" x14ac:dyDescent="0.2">
      <c r="A67" s="187" t="str">
        <f t="shared" si="4"/>
        <v>-</v>
      </c>
      <c r="B67" s="188" t="str">
        <f t="shared" si="0"/>
        <v>-</v>
      </c>
      <c r="C67" s="189" t="str">
        <f t="shared" si="9"/>
        <v>-</v>
      </c>
      <c r="D67" s="190" t="str">
        <f t="shared" si="5"/>
        <v>-</v>
      </c>
      <c r="E67" s="191"/>
      <c r="F67" s="190" t="str">
        <f t="shared" si="6"/>
        <v>-</v>
      </c>
      <c r="G67" s="190" t="str">
        <f t="shared" si="1"/>
        <v>-</v>
      </c>
      <c r="H67" s="189" t="str">
        <f t="shared" si="2"/>
        <v>-</v>
      </c>
      <c r="I67" s="190" t="str">
        <f t="shared" si="3"/>
        <v>-</v>
      </c>
      <c r="J67" s="189" t="str">
        <f t="shared" si="8"/>
        <v>-</v>
      </c>
      <c r="K67" s="172"/>
      <c r="L67" s="172"/>
    </row>
    <row r="68" spans="1:12" x14ac:dyDescent="0.2">
      <c r="A68" s="187" t="str">
        <f t="shared" si="4"/>
        <v>-</v>
      </c>
      <c r="B68" s="188" t="str">
        <f t="shared" si="0"/>
        <v>-</v>
      </c>
      <c r="C68" s="189" t="str">
        <f t="shared" si="9"/>
        <v>-</v>
      </c>
      <c r="D68" s="190" t="str">
        <f t="shared" si="5"/>
        <v>-</v>
      </c>
      <c r="E68" s="191"/>
      <c r="F68" s="190" t="str">
        <f t="shared" si="6"/>
        <v>-</v>
      </c>
      <c r="G68" s="190" t="str">
        <f t="shared" si="1"/>
        <v>-</v>
      </c>
      <c r="H68" s="189" t="str">
        <f t="shared" si="2"/>
        <v>-</v>
      </c>
      <c r="I68" s="190" t="str">
        <f t="shared" si="3"/>
        <v>-</v>
      </c>
      <c r="J68" s="189" t="str">
        <f t="shared" si="8"/>
        <v>-</v>
      </c>
      <c r="K68" s="172"/>
      <c r="L68" s="172"/>
    </row>
    <row r="69" spans="1:12" x14ac:dyDescent="0.2">
      <c r="A69" s="187" t="str">
        <f t="shared" si="4"/>
        <v>-</v>
      </c>
      <c r="B69" s="188" t="str">
        <f t="shared" si="0"/>
        <v>-</v>
      </c>
      <c r="C69" s="189" t="str">
        <f t="shared" si="9"/>
        <v>-</v>
      </c>
      <c r="D69" s="190" t="str">
        <f t="shared" si="5"/>
        <v>-</v>
      </c>
      <c r="E69" s="191"/>
      <c r="F69" s="190" t="str">
        <f t="shared" si="6"/>
        <v>-</v>
      </c>
      <c r="G69" s="190" t="str">
        <f t="shared" si="1"/>
        <v>-</v>
      </c>
      <c r="H69" s="189" t="str">
        <f t="shared" si="2"/>
        <v>-</v>
      </c>
      <c r="I69" s="190" t="str">
        <f t="shared" si="3"/>
        <v>-</v>
      </c>
      <c r="J69" s="189" t="str">
        <f t="shared" si="8"/>
        <v>-</v>
      </c>
      <c r="K69" s="172"/>
      <c r="L69" s="172"/>
    </row>
    <row r="70" spans="1:12" x14ac:dyDescent="0.2">
      <c r="A70" s="187" t="str">
        <f t="shared" si="4"/>
        <v>-</v>
      </c>
      <c r="B70" s="188" t="str">
        <f t="shared" si="0"/>
        <v>-</v>
      </c>
      <c r="C70" s="189" t="str">
        <f t="shared" si="9"/>
        <v>-</v>
      </c>
      <c r="D70" s="190" t="str">
        <f t="shared" si="5"/>
        <v>-</v>
      </c>
      <c r="E70" s="191"/>
      <c r="F70" s="190" t="str">
        <f t="shared" si="6"/>
        <v>-</v>
      </c>
      <c r="G70" s="190" t="str">
        <f t="shared" si="1"/>
        <v>-</v>
      </c>
      <c r="H70" s="189" t="str">
        <f t="shared" si="2"/>
        <v>-</v>
      </c>
      <c r="I70" s="190" t="str">
        <f t="shared" si="3"/>
        <v>-</v>
      </c>
      <c r="J70" s="189" t="str">
        <f t="shared" si="8"/>
        <v>-</v>
      </c>
      <c r="K70" s="172"/>
      <c r="L70" s="172"/>
    </row>
    <row r="71" spans="1:12" x14ac:dyDescent="0.2">
      <c r="A71" s="187" t="str">
        <f t="shared" si="4"/>
        <v>-</v>
      </c>
      <c r="B71" s="188" t="str">
        <f t="shared" si="0"/>
        <v>-</v>
      </c>
      <c r="C71" s="189" t="str">
        <f t="shared" si="9"/>
        <v>-</v>
      </c>
      <c r="D71" s="190" t="str">
        <f t="shared" si="5"/>
        <v>-</v>
      </c>
      <c r="E71" s="191"/>
      <c r="F71" s="190" t="str">
        <f t="shared" si="6"/>
        <v>-</v>
      </c>
      <c r="G71" s="190" t="str">
        <f t="shared" si="1"/>
        <v>-</v>
      </c>
      <c r="H71" s="189" t="str">
        <f t="shared" si="2"/>
        <v>-</v>
      </c>
      <c r="I71" s="190" t="str">
        <f t="shared" si="3"/>
        <v>-</v>
      </c>
      <c r="J71" s="189" t="str">
        <f t="shared" si="8"/>
        <v>-</v>
      </c>
      <c r="K71" s="172"/>
      <c r="L71" s="172"/>
    </row>
    <row r="72" spans="1:12" x14ac:dyDescent="0.2">
      <c r="A72" s="187" t="str">
        <f t="shared" si="4"/>
        <v>-</v>
      </c>
      <c r="B72" s="188" t="str">
        <f t="shared" si="0"/>
        <v>-</v>
      </c>
      <c r="C72" s="189" t="str">
        <f t="shared" si="9"/>
        <v>-</v>
      </c>
      <c r="D72" s="190" t="str">
        <f t="shared" si="5"/>
        <v>-</v>
      </c>
      <c r="E72" s="191"/>
      <c r="F72" s="190" t="str">
        <f t="shared" si="6"/>
        <v>-</v>
      </c>
      <c r="G72" s="190" t="str">
        <f t="shared" si="1"/>
        <v>-</v>
      </c>
      <c r="H72" s="189" t="str">
        <f t="shared" si="2"/>
        <v>-</v>
      </c>
      <c r="I72" s="190" t="str">
        <f t="shared" si="3"/>
        <v>-</v>
      </c>
      <c r="J72" s="189" t="str">
        <f t="shared" si="8"/>
        <v>-</v>
      </c>
      <c r="K72" s="172"/>
      <c r="L72" s="172"/>
    </row>
    <row r="73" spans="1:12" x14ac:dyDescent="0.2">
      <c r="A73" s="187" t="str">
        <f t="shared" si="4"/>
        <v>-</v>
      </c>
      <c r="B73" s="188" t="str">
        <f t="shared" si="0"/>
        <v>-</v>
      </c>
      <c r="C73" s="189" t="str">
        <f t="shared" si="9"/>
        <v>-</v>
      </c>
      <c r="D73" s="190" t="str">
        <f t="shared" si="5"/>
        <v>-</v>
      </c>
      <c r="E73" s="191"/>
      <c r="F73" s="190" t="str">
        <f t="shared" si="6"/>
        <v>-</v>
      </c>
      <c r="G73" s="190" t="str">
        <f t="shared" si="1"/>
        <v>-</v>
      </c>
      <c r="H73" s="189" t="str">
        <f t="shared" si="2"/>
        <v>-</v>
      </c>
      <c r="I73" s="190" t="str">
        <f t="shared" si="3"/>
        <v>-</v>
      </c>
      <c r="J73" s="189" t="str">
        <f t="shared" si="8"/>
        <v>-</v>
      </c>
      <c r="K73" s="172"/>
      <c r="L73" s="172"/>
    </row>
    <row r="74" spans="1:12" x14ac:dyDescent="0.2">
      <c r="A74" s="187" t="str">
        <f t="shared" si="4"/>
        <v>-</v>
      </c>
      <c r="B74" s="188" t="str">
        <f t="shared" ref="B74:B137" si="10">IF(ISERROR((DATE(YEAR($D$7),MONTH($D$7)+(A74)*12/$D$6,DAY($D$7)))),"-",DATE(YEAR($D$7),MONTH($D$7)+(A74)*12/$D$6,DAY($D$7)))</f>
        <v>-</v>
      </c>
      <c r="C74" s="189" t="str">
        <f t="shared" si="9"/>
        <v>-</v>
      </c>
      <c r="D74" s="190" t="str">
        <f t="shared" si="5"/>
        <v>-</v>
      </c>
      <c r="E74" s="191"/>
      <c r="F74" s="190" t="str">
        <f t="shared" si="6"/>
        <v>-</v>
      </c>
      <c r="G74" s="190" t="str">
        <f t="shared" ref="G74:G137" si="11">IF(ISERROR(F74-H74),"-",F74-H74)</f>
        <v>-</v>
      </c>
      <c r="H74" s="189" t="str">
        <f t="shared" ref="H74:H137" si="12">IF(ISERROR(C74*($D$4/$D$6)),"-",C74*($D$4/$D$6))</f>
        <v>-</v>
      </c>
      <c r="I74" s="190" t="str">
        <f t="shared" ref="I74:I137" si="13">IF(ISERROR(C74-G74),"-",C74-G74)</f>
        <v>-</v>
      </c>
      <c r="J74" s="189" t="str">
        <f t="shared" si="8"/>
        <v>-</v>
      </c>
      <c r="K74" s="172"/>
      <c r="L74" s="172"/>
    </row>
    <row r="75" spans="1:12" x14ac:dyDescent="0.2">
      <c r="A75" s="187" t="str">
        <f t="shared" ref="A75:A138" si="14">IF(A74&lt;$G$4,(A74+1),"-")</f>
        <v>-</v>
      </c>
      <c r="B75" s="188" t="str">
        <f t="shared" si="10"/>
        <v>-</v>
      </c>
      <c r="C75" s="189" t="str">
        <f t="shared" si="9"/>
        <v>-</v>
      </c>
      <c r="D75" s="190" t="str">
        <f t="shared" ref="D75:D138" si="15">IF(ISERROR($G$3),"-",$G$3)</f>
        <v>-</v>
      </c>
      <c r="E75" s="191"/>
      <c r="F75" s="190" t="str">
        <f t="shared" ref="F75:F138" si="16">IF(ISERROR(D75+E75),"-",D75+E75)</f>
        <v>-</v>
      </c>
      <c r="G75" s="190" t="str">
        <f t="shared" si="11"/>
        <v>-</v>
      </c>
      <c r="H75" s="189" t="str">
        <f t="shared" si="12"/>
        <v>-</v>
      </c>
      <c r="I75" s="190" t="str">
        <f t="shared" si="13"/>
        <v>-</v>
      </c>
      <c r="J75" s="189" t="str">
        <f t="shared" si="8"/>
        <v>-</v>
      </c>
      <c r="K75" s="172"/>
      <c r="L75" s="172"/>
    </row>
    <row r="76" spans="1:12" x14ac:dyDescent="0.2">
      <c r="A76" s="187" t="str">
        <f t="shared" si="14"/>
        <v>-</v>
      </c>
      <c r="B76" s="188" t="str">
        <f t="shared" si="10"/>
        <v>-</v>
      </c>
      <c r="C76" s="189" t="str">
        <f t="shared" si="9"/>
        <v>-</v>
      </c>
      <c r="D76" s="190" t="str">
        <f t="shared" si="15"/>
        <v>-</v>
      </c>
      <c r="E76" s="191"/>
      <c r="F76" s="190" t="str">
        <f t="shared" si="16"/>
        <v>-</v>
      </c>
      <c r="G76" s="190" t="str">
        <f t="shared" si="11"/>
        <v>-</v>
      </c>
      <c r="H76" s="189" t="str">
        <f t="shared" si="12"/>
        <v>-</v>
      </c>
      <c r="I76" s="190" t="str">
        <f t="shared" si="13"/>
        <v>-</v>
      </c>
      <c r="J76" s="189" t="str">
        <f t="shared" ref="J76:J139" si="17">IF(ISERROR(H76+J75),"-",H76+J75)</f>
        <v>-</v>
      </c>
      <c r="K76" s="172"/>
      <c r="L76" s="172"/>
    </row>
    <row r="77" spans="1:12" x14ac:dyDescent="0.2">
      <c r="A77" s="187" t="str">
        <f t="shared" si="14"/>
        <v>-</v>
      </c>
      <c r="B77" s="188" t="str">
        <f t="shared" si="10"/>
        <v>-</v>
      </c>
      <c r="C77" s="189" t="str">
        <f t="shared" si="9"/>
        <v>-</v>
      </c>
      <c r="D77" s="190" t="str">
        <f t="shared" si="15"/>
        <v>-</v>
      </c>
      <c r="E77" s="191"/>
      <c r="F77" s="190" t="str">
        <f t="shared" si="16"/>
        <v>-</v>
      </c>
      <c r="G77" s="190" t="str">
        <f t="shared" si="11"/>
        <v>-</v>
      </c>
      <c r="H77" s="189" t="str">
        <f t="shared" si="12"/>
        <v>-</v>
      </c>
      <c r="I77" s="190" t="str">
        <f t="shared" si="13"/>
        <v>-</v>
      </c>
      <c r="J77" s="189" t="str">
        <f t="shared" si="17"/>
        <v>-</v>
      </c>
      <c r="K77" s="172"/>
      <c r="L77" s="172"/>
    </row>
    <row r="78" spans="1:12" x14ac:dyDescent="0.2">
      <c r="A78" s="187" t="str">
        <f t="shared" si="14"/>
        <v>-</v>
      </c>
      <c r="B78" s="188" t="str">
        <f t="shared" si="10"/>
        <v>-</v>
      </c>
      <c r="C78" s="189" t="str">
        <f t="shared" si="9"/>
        <v>-</v>
      </c>
      <c r="D78" s="190" t="str">
        <f t="shared" si="15"/>
        <v>-</v>
      </c>
      <c r="E78" s="191"/>
      <c r="F78" s="190" t="str">
        <f t="shared" si="16"/>
        <v>-</v>
      </c>
      <c r="G78" s="190" t="str">
        <f t="shared" si="11"/>
        <v>-</v>
      </c>
      <c r="H78" s="189" t="str">
        <f t="shared" si="12"/>
        <v>-</v>
      </c>
      <c r="I78" s="190" t="str">
        <f t="shared" si="13"/>
        <v>-</v>
      </c>
      <c r="J78" s="189" t="str">
        <f t="shared" si="17"/>
        <v>-</v>
      </c>
      <c r="K78" s="172"/>
      <c r="L78" s="172"/>
    </row>
    <row r="79" spans="1:12" x14ac:dyDescent="0.2">
      <c r="A79" s="187" t="str">
        <f t="shared" si="14"/>
        <v>-</v>
      </c>
      <c r="B79" s="188" t="str">
        <f t="shared" si="10"/>
        <v>-</v>
      </c>
      <c r="C79" s="189" t="str">
        <f t="shared" si="9"/>
        <v>-</v>
      </c>
      <c r="D79" s="190" t="str">
        <f t="shared" si="15"/>
        <v>-</v>
      </c>
      <c r="E79" s="191"/>
      <c r="F79" s="190" t="str">
        <f t="shared" si="16"/>
        <v>-</v>
      </c>
      <c r="G79" s="190" t="str">
        <f t="shared" si="11"/>
        <v>-</v>
      </c>
      <c r="H79" s="189" t="str">
        <f t="shared" si="12"/>
        <v>-</v>
      </c>
      <c r="I79" s="190" t="str">
        <f t="shared" si="13"/>
        <v>-</v>
      </c>
      <c r="J79" s="189" t="str">
        <f t="shared" si="17"/>
        <v>-</v>
      </c>
      <c r="K79" s="172"/>
      <c r="L79" s="172"/>
    </row>
    <row r="80" spans="1:12" x14ac:dyDescent="0.2">
      <c r="A80" s="187" t="str">
        <f t="shared" si="14"/>
        <v>-</v>
      </c>
      <c r="B80" s="188" t="str">
        <f t="shared" si="10"/>
        <v>-</v>
      </c>
      <c r="C80" s="189" t="str">
        <f t="shared" si="9"/>
        <v>-</v>
      </c>
      <c r="D80" s="190" t="str">
        <f t="shared" si="15"/>
        <v>-</v>
      </c>
      <c r="E80" s="191"/>
      <c r="F80" s="190" t="str">
        <f t="shared" si="16"/>
        <v>-</v>
      </c>
      <c r="G80" s="190" t="str">
        <f t="shared" si="11"/>
        <v>-</v>
      </c>
      <c r="H80" s="189" t="str">
        <f t="shared" si="12"/>
        <v>-</v>
      </c>
      <c r="I80" s="190" t="str">
        <f t="shared" si="13"/>
        <v>-</v>
      </c>
      <c r="J80" s="189" t="str">
        <f t="shared" si="17"/>
        <v>-</v>
      </c>
      <c r="K80" s="172"/>
      <c r="L80" s="172"/>
    </row>
    <row r="81" spans="1:12" x14ac:dyDescent="0.2">
      <c r="A81" s="187" t="str">
        <f t="shared" si="14"/>
        <v>-</v>
      </c>
      <c r="B81" s="188" t="str">
        <f t="shared" si="10"/>
        <v>-</v>
      </c>
      <c r="C81" s="189" t="str">
        <f t="shared" si="9"/>
        <v>-</v>
      </c>
      <c r="D81" s="190" t="str">
        <f t="shared" si="15"/>
        <v>-</v>
      </c>
      <c r="E81" s="191"/>
      <c r="F81" s="190" t="str">
        <f t="shared" si="16"/>
        <v>-</v>
      </c>
      <c r="G81" s="190" t="str">
        <f t="shared" si="11"/>
        <v>-</v>
      </c>
      <c r="H81" s="189" t="str">
        <f t="shared" si="12"/>
        <v>-</v>
      </c>
      <c r="I81" s="190" t="str">
        <f t="shared" si="13"/>
        <v>-</v>
      </c>
      <c r="J81" s="189" t="str">
        <f t="shared" si="17"/>
        <v>-</v>
      </c>
      <c r="K81" s="172"/>
      <c r="L81" s="172"/>
    </row>
    <row r="82" spans="1:12" x14ac:dyDescent="0.2">
      <c r="A82" s="187" t="str">
        <f t="shared" si="14"/>
        <v>-</v>
      </c>
      <c r="B82" s="188" t="str">
        <f t="shared" si="10"/>
        <v>-</v>
      </c>
      <c r="C82" s="189" t="str">
        <f t="shared" si="9"/>
        <v>-</v>
      </c>
      <c r="D82" s="190" t="str">
        <f t="shared" si="15"/>
        <v>-</v>
      </c>
      <c r="E82" s="191"/>
      <c r="F82" s="190" t="str">
        <f t="shared" si="16"/>
        <v>-</v>
      </c>
      <c r="G82" s="190" t="str">
        <f t="shared" si="11"/>
        <v>-</v>
      </c>
      <c r="H82" s="189" t="str">
        <f t="shared" si="12"/>
        <v>-</v>
      </c>
      <c r="I82" s="190" t="str">
        <f t="shared" si="13"/>
        <v>-</v>
      </c>
      <c r="J82" s="189" t="str">
        <f t="shared" si="17"/>
        <v>-</v>
      </c>
      <c r="K82" s="172"/>
      <c r="L82" s="172"/>
    </row>
    <row r="83" spans="1:12" x14ac:dyDescent="0.2">
      <c r="A83" s="187" t="str">
        <f t="shared" si="14"/>
        <v>-</v>
      </c>
      <c r="B83" s="188" t="str">
        <f t="shared" si="10"/>
        <v>-</v>
      </c>
      <c r="C83" s="189" t="str">
        <f t="shared" si="9"/>
        <v>-</v>
      </c>
      <c r="D83" s="190" t="str">
        <f t="shared" si="15"/>
        <v>-</v>
      </c>
      <c r="E83" s="191"/>
      <c r="F83" s="190" t="str">
        <f t="shared" si="16"/>
        <v>-</v>
      </c>
      <c r="G83" s="190" t="str">
        <f t="shared" si="11"/>
        <v>-</v>
      </c>
      <c r="H83" s="189" t="str">
        <f t="shared" si="12"/>
        <v>-</v>
      </c>
      <c r="I83" s="190" t="str">
        <f t="shared" si="13"/>
        <v>-</v>
      </c>
      <c r="J83" s="189" t="str">
        <f t="shared" si="17"/>
        <v>-</v>
      </c>
      <c r="K83" s="172"/>
      <c r="L83" s="172"/>
    </row>
    <row r="84" spans="1:12" x14ac:dyDescent="0.2">
      <c r="A84" s="187" t="str">
        <f t="shared" si="14"/>
        <v>-</v>
      </c>
      <c r="B84" s="188" t="str">
        <f t="shared" si="10"/>
        <v>-</v>
      </c>
      <c r="C84" s="189" t="str">
        <f t="shared" si="9"/>
        <v>-</v>
      </c>
      <c r="D84" s="190" t="str">
        <f t="shared" si="15"/>
        <v>-</v>
      </c>
      <c r="E84" s="191"/>
      <c r="F84" s="190" t="str">
        <f t="shared" si="16"/>
        <v>-</v>
      </c>
      <c r="G84" s="190" t="str">
        <f t="shared" si="11"/>
        <v>-</v>
      </c>
      <c r="H84" s="189" t="str">
        <f t="shared" si="12"/>
        <v>-</v>
      </c>
      <c r="I84" s="190" t="str">
        <f t="shared" si="13"/>
        <v>-</v>
      </c>
      <c r="J84" s="189" t="str">
        <f t="shared" si="17"/>
        <v>-</v>
      </c>
      <c r="K84" s="172"/>
      <c r="L84" s="172"/>
    </row>
    <row r="85" spans="1:12" x14ac:dyDescent="0.2">
      <c r="A85" s="187" t="str">
        <f t="shared" si="14"/>
        <v>-</v>
      </c>
      <c r="B85" s="188" t="str">
        <f t="shared" si="10"/>
        <v>-</v>
      </c>
      <c r="C85" s="189" t="str">
        <f t="shared" si="9"/>
        <v>-</v>
      </c>
      <c r="D85" s="190" t="str">
        <f t="shared" si="15"/>
        <v>-</v>
      </c>
      <c r="E85" s="191"/>
      <c r="F85" s="190" t="str">
        <f t="shared" si="16"/>
        <v>-</v>
      </c>
      <c r="G85" s="190" t="str">
        <f t="shared" si="11"/>
        <v>-</v>
      </c>
      <c r="H85" s="189" t="str">
        <f t="shared" si="12"/>
        <v>-</v>
      </c>
      <c r="I85" s="190" t="str">
        <f t="shared" si="13"/>
        <v>-</v>
      </c>
      <c r="J85" s="189" t="str">
        <f t="shared" si="17"/>
        <v>-</v>
      </c>
      <c r="K85" s="172"/>
      <c r="L85" s="172"/>
    </row>
    <row r="86" spans="1:12" x14ac:dyDescent="0.2">
      <c r="A86" s="187" t="str">
        <f t="shared" si="14"/>
        <v>-</v>
      </c>
      <c r="B86" s="188" t="str">
        <f t="shared" si="10"/>
        <v>-</v>
      </c>
      <c r="C86" s="189" t="str">
        <f t="shared" ref="C86:C149" si="18">IF(I85&gt;0,I85,"-")</f>
        <v>-</v>
      </c>
      <c r="D86" s="190" t="str">
        <f t="shared" si="15"/>
        <v>-</v>
      </c>
      <c r="E86" s="191"/>
      <c r="F86" s="190" t="str">
        <f t="shared" si="16"/>
        <v>-</v>
      </c>
      <c r="G86" s="190" t="str">
        <f t="shared" si="11"/>
        <v>-</v>
      </c>
      <c r="H86" s="189" t="str">
        <f t="shared" si="12"/>
        <v>-</v>
      </c>
      <c r="I86" s="190" t="str">
        <f t="shared" si="13"/>
        <v>-</v>
      </c>
      <c r="J86" s="189" t="str">
        <f t="shared" si="17"/>
        <v>-</v>
      </c>
      <c r="K86" s="172"/>
      <c r="L86" s="172"/>
    </row>
    <row r="87" spans="1:12" x14ac:dyDescent="0.2">
      <c r="A87" s="187" t="str">
        <f t="shared" si="14"/>
        <v>-</v>
      </c>
      <c r="B87" s="188" t="str">
        <f t="shared" si="10"/>
        <v>-</v>
      </c>
      <c r="C87" s="189" t="str">
        <f t="shared" si="18"/>
        <v>-</v>
      </c>
      <c r="D87" s="190" t="str">
        <f t="shared" si="15"/>
        <v>-</v>
      </c>
      <c r="E87" s="191"/>
      <c r="F87" s="190" t="str">
        <f t="shared" si="16"/>
        <v>-</v>
      </c>
      <c r="G87" s="190" t="str">
        <f t="shared" si="11"/>
        <v>-</v>
      </c>
      <c r="H87" s="189" t="str">
        <f t="shared" si="12"/>
        <v>-</v>
      </c>
      <c r="I87" s="190" t="str">
        <f t="shared" si="13"/>
        <v>-</v>
      </c>
      <c r="J87" s="189" t="str">
        <f t="shared" si="17"/>
        <v>-</v>
      </c>
      <c r="K87" s="172"/>
      <c r="L87" s="172"/>
    </row>
    <row r="88" spans="1:12" x14ac:dyDescent="0.2">
      <c r="A88" s="187" t="str">
        <f t="shared" si="14"/>
        <v>-</v>
      </c>
      <c r="B88" s="188" t="str">
        <f t="shared" si="10"/>
        <v>-</v>
      </c>
      <c r="C88" s="189" t="str">
        <f t="shared" si="18"/>
        <v>-</v>
      </c>
      <c r="D88" s="190" t="str">
        <f t="shared" si="15"/>
        <v>-</v>
      </c>
      <c r="E88" s="191"/>
      <c r="F88" s="190" t="str">
        <f t="shared" si="16"/>
        <v>-</v>
      </c>
      <c r="G88" s="190" t="str">
        <f t="shared" si="11"/>
        <v>-</v>
      </c>
      <c r="H88" s="189" t="str">
        <f t="shared" si="12"/>
        <v>-</v>
      </c>
      <c r="I88" s="190" t="str">
        <f t="shared" si="13"/>
        <v>-</v>
      </c>
      <c r="J88" s="189" t="str">
        <f t="shared" si="17"/>
        <v>-</v>
      </c>
      <c r="K88" s="172"/>
      <c r="L88" s="172"/>
    </row>
    <row r="89" spans="1:12" x14ac:dyDescent="0.2">
      <c r="A89" s="187" t="str">
        <f t="shared" si="14"/>
        <v>-</v>
      </c>
      <c r="B89" s="188" t="str">
        <f t="shared" si="10"/>
        <v>-</v>
      </c>
      <c r="C89" s="189" t="str">
        <f t="shared" si="18"/>
        <v>-</v>
      </c>
      <c r="D89" s="190" t="str">
        <f t="shared" si="15"/>
        <v>-</v>
      </c>
      <c r="E89" s="191"/>
      <c r="F89" s="190" t="str">
        <f t="shared" si="16"/>
        <v>-</v>
      </c>
      <c r="G89" s="190" t="str">
        <f t="shared" si="11"/>
        <v>-</v>
      </c>
      <c r="H89" s="189" t="str">
        <f t="shared" si="12"/>
        <v>-</v>
      </c>
      <c r="I89" s="190" t="str">
        <f t="shared" si="13"/>
        <v>-</v>
      </c>
      <c r="J89" s="189" t="str">
        <f t="shared" si="17"/>
        <v>-</v>
      </c>
      <c r="K89" s="172"/>
      <c r="L89" s="172"/>
    </row>
    <row r="90" spans="1:12" x14ac:dyDescent="0.2">
      <c r="A90" s="187" t="str">
        <f t="shared" si="14"/>
        <v>-</v>
      </c>
      <c r="B90" s="188" t="str">
        <f t="shared" si="10"/>
        <v>-</v>
      </c>
      <c r="C90" s="189" t="str">
        <f>IF(I89&gt;0,I89,"-")</f>
        <v>-</v>
      </c>
      <c r="D90" s="190" t="str">
        <f t="shared" si="15"/>
        <v>-</v>
      </c>
      <c r="E90" s="191"/>
      <c r="F90" s="190" t="str">
        <f t="shared" si="16"/>
        <v>-</v>
      </c>
      <c r="G90" s="190" t="str">
        <f t="shared" si="11"/>
        <v>-</v>
      </c>
      <c r="H90" s="189" t="str">
        <f t="shared" si="12"/>
        <v>-</v>
      </c>
      <c r="I90" s="190" t="str">
        <f t="shared" si="13"/>
        <v>-</v>
      </c>
      <c r="J90" s="189" t="str">
        <f t="shared" si="17"/>
        <v>-</v>
      </c>
      <c r="K90" s="172"/>
      <c r="L90" s="172"/>
    </row>
    <row r="91" spans="1:12" x14ac:dyDescent="0.2">
      <c r="A91" s="187" t="str">
        <f t="shared" si="14"/>
        <v>-</v>
      </c>
      <c r="B91" s="188" t="str">
        <f t="shared" si="10"/>
        <v>-</v>
      </c>
      <c r="C91" s="189" t="str">
        <f t="shared" si="18"/>
        <v>-</v>
      </c>
      <c r="D91" s="190" t="str">
        <f t="shared" si="15"/>
        <v>-</v>
      </c>
      <c r="E91" s="191"/>
      <c r="F91" s="190" t="str">
        <f t="shared" si="16"/>
        <v>-</v>
      </c>
      <c r="G91" s="190" t="str">
        <f t="shared" si="11"/>
        <v>-</v>
      </c>
      <c r="H91" s="189" t="str">
        <f t="shared" si="12"/>
        <v>-</v>
      </c>
      <c r="I91" s="190" t="str">
        <f t="shared" si="13"/>
        <v>-</v>
      </c>
      <c r="J91" s="189" t="str">
        <f t="shared" si="17"/>
        <v>-</v>
      </c>
      <c r="K91" s="172"/>
      <c r="L91" s="172"/>
    </row>
    <row r="92" spans="1:12" x14ac:dyDescent="0.2">
      <c r="A92" s="187" t="str">
        <f t="shared" si="14"/>
        <v>-</v>
      </c>
      <c r="B92" s="188" t="str">
        <f t="shared" si="10"/>
        <v>-</v>
      </c>
      <c r="C92" s="189" t="str">
        <f t="shared" si="18"/>
        <v>-</v>
      </c>
      <c r="D92" s="190" t="str">
        <f t="shared" si="15"/>
        <v>-</v>
      </c>
      <c r="E92" s="191"/>
      <c r="F92" s="190" t="str">
        <f t="shared" si="16"/>
        <v>-</v>
      </c>
      <c r="G92" s="190" t="str">
        <f t="shared" si="11"/>
        <v>-</v>
      </c>
      <c r="H92" s="189" t="str">
        <f t="shared" si="12"/>
        <v>-</v>
      </c>
      <c r="I92" s="190" t="str">
        <f t="shared" si="13"/>
        <v>-</v>
      </c>
      <c r="J92" s="189" t="str">
        <f t="shared" si="17"/>
        <v>-</v>
      </c>
      <c r="K92" s="172"/>
      <c r="L92" s="172"/>
    </row>
    <row r="93" spans="1:12" x14ac:dyDescent="0.2">
      <c r="A93" s="187" t="str">
        <f t="shared" si="14"/>
        <v>-</v>
      </c>
      <c r="B93" s="188" t="str">
        <f t="shared" si="10"/>
        <v>-</v>
      </c>
      <c r="C93" s="189" t="str">
        <f t="shared" si="18"/>
        <v>-</v>
      </c>
      <c r="D93" s="190" t="str">
        <f t="shared" si="15"/>
        <v>-</v>
      </c>
      <c r="E93" s="191"/>
      <c r="F93" s="190" t="str">
        <f t="shared" si="16"/>
        <v>-</v>
      </c>
      <c r="G93" s="190" t="str">
        <f t="shared" si="11"/>
        <v>-</v>
      </c>
      <c r="H93" s="189" t="str">
        <f t="shared" si="12"/>
        <v>-</v>
      </c>
      <c r="I93" s="190" t="str">
        <f t="shared" si="13"/>
        <v>-</v>
      </c>
      <c r="J93" s="189" t="str">
        <f t="shared" si="17"/>
        <v>-</v>
      </c>
      <c r="K93" s="172"/>
      <c r="L93" s="172"/>
    </row>
    <row r="94" spans="1:12" x14ac:dyDescent="0.2">
      <c r="A94" s="187" t="str">
        <f t="shared" si="14"/>
        <v>-</v>
      </c>
      <c r="B94" s="188" t="str">
        <f t="shared" si="10"/>
        <v>-</v>
      </c>
      <c r="C94" s="189" t="str">
        <f t="shared" si="18"/>
        <v>-</v>
      </c>
      <c r="D94" s="190" t="str">
        <f t="shared" si="15"/>
        <v>-</v>
      </c>
      <c r="E94" s="191"/>
      <c r="F94" s="190" t="str">
        <f t="shared" si="16"/>
        <v>-</v>
      </c>
      <c r="G94" s="190" t="str">
        <f t="shared" si="11"/>
        <v>-</v>
      </c>
      <c r="H94" s="189" t="str">
        <f t="shared" si="12"/>
        <v>-</v>
      </c>
      <c r="I94" s="190" t="str">
        <f t="shared" si="13"/>
        <v>-</v>
      </c>
      <c r="J94" s="189" t="str">
        <f t="shared" si="17"/>
        <v>-</v>
      </c>
      <c r="K94" s="172"/>
      <c r="L94" s="172"/>
    </row>
    <row r="95" spans="1:12" x14ac:dyDescent="0.2">
      <c r="A95" s="187" t="str">
        <f t="shared" si="14"/>
        <v>-</v>
      </c>
      <c r="B95" s="188" t="str">
        <f t="shared" si="10"/>
        <v>-</v>
      </c>
      <c r="C95" s="189" t="str">
        <f t="shared" si="18"/>
        <v>-</v>
      </c>
      <c r="D95" s="190" t="str">
        <f t="shared" si="15"/>
        <v>-</v>
      </c>
      <c r="E95" s="191"/>
      <c r="F95" s="190" t="str">
        <f t="shared" si="16"/>
        <v>-</v>
      </c>
      <c r="G95" s="190" t="str">
        <f t="shared" si="11"/>
        <v>-</v>
      </c>
      <c r="H95" s="189" t="str">
        <f t="shared" si="12"/>
        <v>-</v>
      </c>
      <c r="I95" s="190" t="str">
        <f t="shared" si="13"/>
        <v>-</v>
      </c>
      <c r="J95" s="189" t="str">
        <f t="shared" si="17"/>
        <v>-</v>
      </c>
      <c r="K95" s="172"/>
      <c r="L95" s="172"/>
    </row>
    <row r="96" spans="1:12" x14ac:dyDescent="0.2">
      <c r="A96" s="187" t="str">
        <f t="shared" si="14"/>
        <v>-</v>
      </c>
      <c r="B96" s="188" t="str">
        <f t="shared" si="10"/>
        <v>-</v>
      </c>
      <c r="C96" s="189" t="str">
        <f t="shared" si="18"/>
        <v>-</v>
      </c>
      <c r="D96" s="190" t="str">
        <f t="shared" si="15"/>
        <v>-</v>
      </c>
      <c r="E96" s="191"/>
      <c r="F96" s="190" t="str">
        <f t="shared" si="16"/>
        <v>-</v>
      </c>
      <c r="G96" s="190" t="str">
        <f t="shared" si="11"/>
        <v>-</v>
      </c>
      <c r="H96" s="189" t="str">
        <f t="shared" si="12"/>
        <v>-</v>
      </c>
      <c r="I96" s="190" t="str">
        <f t="shared" si="13"/>
        <v>-</v>
      </c>
      <c r="J96" s="189" t="str">
        <f t="shared" si="17"/>
        <v>-</v>
      </c>
      <c r="K96" s="172"/>
      <c r="L96" s="172"/>
    </row>
    <row r="97" spans="1:12" x14ac:dyDescent="0.2">
      <c r="A97" s="187" t="str">
        <f t="shared" si="14"/>
        <v>-</v>
      </c>
      <c r="B97" s="188" t="str">
        <f t="shared" si="10"/>
        <v>-</v>
      </c>
      <c r="C97" s="189" t="str">
        <f t="shared" si="18"/>
        <v>-</v>
      </c>
      <c r="D97" s="190" t="str">
        <f t="shared" si="15"/>
        <v>-</v>
      </c>
      <c r="E97" s="191"/>
      <c r="F97" s="190" t="str">
        <f t="shared" si="16"/>
        <v>-</v>
      </c>
      <c r="G97" s="190" t="str">
        <f t="shared" si="11"/>
        <v>-</v>
      </c>
      <c r="H97" s="189" t="str">
        <f t="shared" si="12"/>
        <v>-</v>
      </c>
      <c r="I97" s="190" t="str">
        <f t="shared" si="13"/>
        <v>-</v>
      </c>
      <c r="J97" s="189" t="str">
        <f t="shared" si="17"/>
        <v>-</v>
      </c>
      <c r="K97" s="172"/>
      <c r="L97" s="172"/>
    </row>
    <row r="98" spans="1:12" x14ac:dyDescent="0.2">
      <c r="A98" s="187" t="str">
        <f t="shared" si="14"/>
        <v>-</v>
      </c>
      <c r="B98" s="188" t="str">
        <f t="shared" si="10"/>
        <v>-</v>
      </c>
      <c r="C98" s="189" t="str">
        <f t="shared" si="18"/>
        <v>-</v>
      </c>
      <c r="D98" s="190" t="str">
        <f t="shared" si="15"/>
        <v>-</v>
      </c>
      <c r="E98" s="191"/>
      <c r="F98" s="190" t="str">
        <f t="shared" si="16"/>
        <v>-</v>
      </c>
      <c r="G98" s="190" t="str">
        <f t="shared" si="11"/>
        <v>-</v>
      </c>
      <c r="H98" s="189" t="str">
        <f t="shared" si="12"/>
        <v>-</v>
      </c>
      <c r="I98" s="190" t="str">
        <f t="shared" si="13"/>
        <v>-</v>
      </c>
      <c r="J98" s="189" t="str">
        <f t="shared" si="17"/>
        <v>-</v>
      </c>
      <c r="K98" s="172"/>
      <c r="L98" s="172"/>
    </row>
    <row r="99" spans="1:12" x14ac:dyDescent="0.2">
      <c r="A99" s="187" t="str">
        <f t="shared" si="14"/>
        <v>-</v>
      </c>
      <c r="B99" s="188" t="str">
        <f t="shared" si="10"/>
        <v>-</v>
      </c>
      <c r="C99" s="189" t="str">
        <f t="shared" si="18"/>
        <v>-</v>
      </c>
      <c r="D99" s="190" t="str">
        <f t="shared" si="15"/>
        <v>-</v>
      </c>
      <c r="E99" s="191"/>
      <c r="F99" s="190" t="str">
        <f t="shared" si="16"/>
        <v>-</v>
      </c>
      <c r="G99" s="190" t="str">
        <f t="shared" si="11"/>
        <v>-</v>
      </c>
      <c r="H99" s="189" t="str">
        <f t="shared" si="12"/>
        <v>-</v>
      </c>
      <c r="I99" s="190" t="str">
        <f t="shared" si="13"/>
        <v>-</v>
      </c>
      <c r="J99" s="189" t="str">
        <f t="shared" si="17"/>
        <v>-</v>
      </c>
      <c r="K99" s="172"/>
      <c r="L99" s="172"/>
    </row>
    <row r="100" spans="1:12" x14ac:dyDescent="0.2">
      <c r="A100" s="187" t="str">
        <f t="shared" si="14"/>
        <v>-</v>
      </c>
      <c r="B100" s="188" t="str">
        <f t="shared" si="10"/>
        <v>-</v>
      </c>
      <c r="C100" s="189" t="str">
        <f t="shared" si="18"/>
        <v>-</v>
      </c>
      <c r="D100" s="190" t="str">
        <f t="shared" si="15"/>
        <v>-</v>
      </c>
      <c r="E100" s="191"/>
      <c r="F100" s="190" t="str">
        <f t="shared" si="16"/>
        <v>-</v>
      </c>
      <c r="G100" s="190" t="str">
        <f t="shared" si="11"/>
        <v>-</v>
      </c>
      <c r="H100" s="189" t="str">
        <f t="shared" si="12"/>
        <v>-</v>
      </c>
      <c r="I100" s="190" t="str">
        <f t="shared" si="13"/>
        <v>-</v>
      </c>
      <c r="J100" s="189" t="str">
        <f t="shared" si="17"/>
        <v>-</v>
      </c>
      <c r="K100" s="172"/>
      <c r="L100" s="172"/>
    </row>
    <row r="101" spans="1:12" x14ac:dyDescent="0.2">
      <c r="A101" s="187" t="str">
        <f t="shared" si="14"/>
        <v>-</v>
      </c>
      <c r="B101" s="188" t="str">
        <f t="shared" si="10"/>
        <v>-</v>
      </c>
      <c r="C101" s="189" t="str">
        <f t="shared" si="18"/>
        <v>-</v>
      </c>
      <c r="D101" s="190" t="str">
        <f t="shared" si="15"/>
        <v>-</v>
      </c>
      <c r="E101" s="191"/>
      <c r="F101" s="190" t="str">
        <f t="shared" si="16"/>
        <v>-</v>
      </c>
      <c r="G101" s="190" t="str">
        <f t="shared" si="11"/>
        <v>-</v>
      </c>
      <c r="H101" s="189" t="str">
        <f t="shared" si="12"/>
        <v>-</v>
      </c>
      <c r="I101" s="190" t="str">
        <f t="shared" si="13"/>
        <v>-</v>
      </c>
      <c r="J101" s="189" t="str">
        <f t="shared" si="17"/>
        <v>-</v>
      </c>
      <c r="K101" s="172"/>
      <c r="L101" s="172"/>
    </row>
    <row r="102" spans="1:12" x14ac:dyDescent="0.2">
      <c r="A102" s="187" t="str">
        <f t="shared" si="14"/>
        <v>-</v>
      </c>
      <c r="B102" s="188" t="str">
        <f t="shared" si="10"/>
        <v>-</v>
      </c>
      <c r="C102" s="189" t="str">
        <f t="shared" si="18"/>
        <v>-</v>
      </c>
      <c r="D102" s="190" t="str">
        <f t="shared" si="15"/>
        <v>-</v>
      </c>
      <c r="E102" s="191"/>
      <c r="F102" s="190" t="str">
        <f t="shared" si="16"/>
        <v>-</v>
      </c>
      <c r="G102" s="190" t="str">
        <f t="shared" si="11"/>
        <v>-</v>
      </c>
      <c r="H102" s="189" t="str">
        <f t="shared" si="12"/>
        <v>-</v>
      </c>
      <c r="I102" s="190" t="str">
        <f t="shared" si="13"/>
        <v>-</v>
      </c>
      <c r="J102" s="189" t="str">
        <f t="shared" si="17"/>
        <v>-</v>
      </c>
      <c r="K102" s="172"/>
      <c r="L102" s="172"/>
    </row>
    <row r="103" spans="1:12" x14ac:dyDescent="0.2">
      <c r="A103" s="187" t="str">
        <f t="shared" si="14"/>
        <v>-</v>
      </c>
      <c r="B103" s="188" t="str">
        <f t="shared" si="10"/>
        <v>-</v>
      </c>
      <c r="C103" s="189" t="str">
        <f t="shared" si="18"/>
        <v>-</v>
      </c>
      <c r="D103" s="190" t="str">
        <f t="shared" si="15"/>
        <v>-</v>
      </c>
      <c r="E103" s="191"/>
      <c r="F103" s="190" t="str">
        <f t="shared" si="16"/>
        <v>-</v>
      </c>
      <c r="G103" s="190" t="str">
        <f t="shared" si="11"/>
        <v>-</v>
      </c>
      <c r="H103" s="189" t="str">
        <f t="shared" si="12"/>
        <v>-</v>
      </c>
      <c r="I103" s="190" t="str">
        <f t="shared" si="13"/>
        <v>-</v>
      </c>
      <c r="J103" s="189" t="str">
        <f t="shared" si="17"/>
        <v>-</v>
      </c>
      <c r="K103" s="172"/>
      <c r="L103" s="172"/>
    </row>
    <row r="104" spans="1:12" x14ac:dyDescent="0.2">
      <c r="A104" s="187" t="str">
        <f t="shared" si="14"/>
        <v>-</v>
      </c>
      <c r="B104" s="188" t="str">
        <f t="shared" si="10"/>
        <v>-</v>
      </c>
      <c r="C104" s="189" t="str">
        <f t="shared" si="18"/>
        <v>-</v>
      </c>
      <c r="D104" s="190" t="str">
        <f t="shared" si="15"/>
        <v>-</v>
      </c>
      <c r="E104" s="191"/>
      <c r="F104" s="190" t="str">
        <f t="shared" si="16"/>
        <v>-</v>
      </c>
      <c r="G104" s="190" t="str">
        <f t="shared" si="11"/>
        <v>-</v>
      </c>
      <c r="H104" s="189" t="str">
        <f t="shared" si="12"/>
        <v>-</v>
      </c>
      <c r="I104" s="190" t="str">
        <f t="shared" si="13"/>
        <v>-</v>
      </c>
      <c r="J104" s="189" t="str">
        <f t="shared" si="17"/>
        <v>-</v>
      </c>
      <c r="K104" s="172"/>
      <c r="L104" s="172"/>
    </row>
    <row r="105" spans="1:12" x14ac:dyDescent="0.2">
      <c r="A105" s="187" t="str">
        <f t="shared" si="14"/>
        <v>-</v>
      </c>
      <c r="B105" s="188" t="str">
        <f t="shared" si="10"/>
        <v>-</v>
      </c>
      <c r="C105" s="189" t="str">
        <f t="shared" si="18"/>
        <v>-</v>
      </c>
      <c r="D105" s="190" t="str">
        <f t="shared" si="15"/>
        <v>-</v>
      </c>
      <c r="E105" s="191"/>
      <c r="F105" s="190" t="str">
        <f t="shared" si="16"/>
        <v>-</v>
      </c>
      <c r="G105" s="190" t="str">
        <f t="shared" si="11"/>
        <v>-</v>
      </c>
      <c r="H105" s="189" t="str">
        <f t="shared" si="12"/>
        <v>-</v>
      </c>
      <c r="I105" s="190" t="str">
        <f t="shared" si="13"/>
        <v>-</v>
      </c>
      <c r="J105" s="189" t="str">
        <f t="shared" si="17"/>
        <v>-</v>
      </c>
      <c r="K105" s="172"/>
      <c r="L105" s="172"/>
    </row>
    <row r="106" spans="1:12" x14ac:dyDescent="0.2">
      <c r="A106" s="187" t="str">
        <f t="shared" si="14"/>
        <v>-</v>
      </c>
      <c r="B106" s="188" t="str">
        <f t="shared" si="10"/>
        <v>-</v>
      </c>
      <c r="C106" s="189" t="str">
        <f t="shared" si="18"/>
        <v>-</v>
      </c>
      <c r="D106" s="190" t="str">
        <f t="shared" si="15"/>
        <v>-</v>
      </c>
      <c r="E106" s="191"/>
      <c r="F106" s="190" t="str">
        <f t="shared" si="16"/>
        <v>-</v>
      </c>
      <c r="G106" s="190" t="str">
        <f t="shared" si="11"/>
        <v>-</v>
      </c>
      <c r="H106" s="189" t="str">
        <f t="shared" si="12"/>
        <v>-</v>
      </c>
      <c r="I106" s="190" t="str">
        <f t="shared" si="13"/>
        <v>-</v>
      </c>
      <c r="J106" s="189" t="str">
        <f t="shared" si="17"/>
        <v>-</v>
      </c>
      <c r="K106" s="172"/>
      <c r="L106" s="172"/>
    </row>
    <row r="107" spans="1:12" x14ac:dyDescent="0.2">
      <c r="A107" s="187" t="str">
        <f t="shared" si="14"/>
        <v>-</v>
      </c>
      <c r="B107" s="188" t="str">
        <f t="shared" si="10"/>
        <v>-</v>
      </c>
      <c r="C107" s="189" t="str">
        <f t="shared" si="18"/>
        <v>-</v>
      </c>
      <c r="D107" s="190" t="str">
        <f t="shared" si="15"/>
        <v>-</v>
      </c>
      <c r="E107" s="191"/>
      <c r="F107" s="190" t="str">
        <f t="shared" si="16"/>
        <v>-</v>
      </c>
      <c r="G107" s="190" t="str">
        <f t="shared" si="11"/>
        <v>-</v>
      </c>
      <c r="H107" s="189" t="str">
        <f t="shared" si="12"/>
        <v>-</v>
      </c>
      <c r="I107" s="190" t="str">
        <f t="shared" si="13"/>
        <v>-</v>
      </c>
      <c r="J107" s="189" t="str">
        <f t="shared" si="17"/>
        <v>-</v>
      </c>
      <c r="K107" s="172"/>
      <c r="L107" s="172"/>
    </row>
    <row r="108" spans="1:12" x14ac:dyDescent="0.2">
      <c r="A108" s="187" t="str">
        <f t="shared" si="14"/>
        <v>-</v>
      </c>
      <c r="B108" s="188" t="str">
        <f t="shared" si="10"/>
        <v>-</v>
      </c>
      <c r="C108" s="189" t="str">
        <f t="shared" si="18"/>
        <v>-</v>
      </c>
      <c r="D108" s="190" t="str">
        <f t="shared" si="15"/>
        <v>-</v>
      </c>
      <c r="E108" s="191"/>
      <c r="F108" s="190" t="str">
        <f t="shared" si="16"/>
        <v>-</v>
      </c>
      <c r="G108" s="190" t="str">
        <f t="shared" si="11"/>
        <v>-</v>
      </c>
      <c r="H108" s="189" t="str">
        <f t="shared" si="12"/>
        <v>-</v>
      </c>
      <c r="I108" s="190" t="str">
        <f t="shared" si="13"/>
        <v>-</v>
      </c>
      <c r="J108" s="189" t="str">
        <f t="shared" si="17"/>
        <v>-</v>
      </c>
      <c r="K108" s="172"/>
      <c r="L108" s="172"/>
    </row>
    <row r="109" spans="1:12" x14ac:dyDescent="0.2">
      <c r="A109" s="187" t="str">
        <f t="shared" si="14"/>
        <v>-</v>
      </c>
      <c r="B109" s="188" t="str">
        <f t="shared" si="10"/>
        <v>-</v>
      </c>
      <c r="C109" s="189" t="str">
        <f t="shared" si="18"/>
        <v>-</v>
      </c>
      <c r="D109" s="190" t="str">
        <f t="shared" si="15"/>
        <v>-</v>
      </c>
      <c r="E109" s="191"/>
      <c r="F109" s="190" t="str">
        <f t="shared" si="16"/>
        <v>-</v>
      </c>
      <c r="G109" s="190" t="str">
        <f t="shared" si="11"/>
        <v>-</v>
      </c>
      <c r="H109" s="189" t="str">
        <f t="shared" si="12"/>
        <v>-</v>
      </c>
      <c r="I109" s="190" t="str">
        <f t="shared" si="13"/>
        <v>-</v>
      </c>
      <c r="J109" s="189" t="str">
        <f t="shared" si="17"/>
        <v>-</v>
      </c>
      <c r="K109" s="172"/>
      <c r="L109" s="172"/>
    </row>
    <row r="110" spans="1:12" x14ac:dyDescent="0.2">
      <c r="A110" s="187" t="str">
        <f t="shared" si="14"/>
        <v>-</v>
      </c>
      <c r="B110" s="188" t="str">
        <f t="shared" si="10"/>
        <v>-</v>
      </c>
      <c r="C110" s="189" t="str">
        <f t="shared" si="18"/>
        <v>-</v>
      </c>
      <c r="D110" s="190" t="str">
        <f t="shared" si="15"/>
        <v>-</v>
      </c>
      <c r="E110" s="191"/>
      <c r="F110" s="190" t="str">
        <f t="shared" si="16"/>
        <v>-</v>
      </c>
      <c r="G110" s="190" t="str">
        <f t="shared" si="11"/>
        <v>-</v>
      </c>
      <c r="H110" s="189" t="str">
        <f t="shared" si="12"/>
        <v>-</v>
      </c>
      <c r="I110" s="190" t="str">
        <f t="shared" si="13"/>
        <v>-</v>
      </c>
      <c r="J110" s="189" t="str">
        <f t="shared" si="17"/>
        <v>-</v>
      </c>
      <c r="K110" s="172"/>
      <c r="L110" s="172"/>
    </row>
    <row r="111" spans="1:12" x14ac:dyDescent="0.2">
      <c r="A111" s="187" t="str">
        <f t="shared" si="14"/>
        <v>-</v>
      </c>
      <c r="B111" s="188" t="str">
        <f t="shared" si="10"/>
        <v>-</v>
      </c>
      <c r="C111" s="189" t="str">
        <f t="shared" si="18"/>
        <v>-</v>
      </c>
      <c r="D111" s="190" t="str">
        <f t="shared" si="15"/>
        <v>-</v>
      </c>
      <c r="E111" s="191"/>
      <c r="F111" s="190" t="str">
        <f t="shared" si="16"/>
        <v>-</v>
      </c>
      <c r="G111" s="190" t="str">
        <f t="shared" si="11"/>
        <v>-</v>
      </c>
      <c r="H111" s="189" t="str">
        <f t="shared" si="12"/>
        <v>-</v>
      </c>
      <c r="I111" s="190" t="str">
        <f t="shared" si="13"/>
        <v>-</v>
      </c>
      <c r="J111" s="189" t="str">
        <f t="shared" si="17"/>
        <v>-</v>
      </c>
      <c r="K111" s="172"/>
      <c r="L111" s="172"/>
    </row>
    <row r="112" spans="1:12" x14ac:dyDescent="0.2">
      <c r="A112" s="187" t="str">
        <f t="shared" si="14"/>
        <v>-</v>
      </c>
      <c r="B112" s="188" t="str">
        <f t="shared" si="10"/>
        <v>-</v>
      </c>
      <c r="C112" s="189" t="str">
        <f t="shared" si="18"/>
        <v>-</v>
      </c>
      <c r="D112" s="190" t="str">
        <f t="shared" si="15"/>
        <v>-</v>
      </c>
      <c r="E112" s="191"/>
      <c r="F112" s="190" t="str">
        <f t="shared" si="16"/>
        <v>-</v>
      </c>
      <c r="G112" s="190" t="str">
        <f t="shared" si="11"/>
        <v>-</v>
      </c>
      <c r="H112" s="189" t="str">
        <f t="shared" si="12"/>
        <v>-</v>
      </c>
      <c r="I112" s="190" t="str">
        <f t="shared" si="13"/>
        <v>-</v>
      </c>
      <c r="J112" s="189" t="str">
        <f t="shared" si="17"/>
        <v>-</v>
      </c>
      <c r="K112" s="172"/>
      <c r="L112" s="172"/>
    </row>
    <row r="113" spans="1:12" x14ac:dyDescent="0.2">
      <c r="A113" s="187" t="str">
        <f t="shared" si="14"/>
        <v>-</v>
      </c>
      <c r="B113" s="188" t="str">
        <f t="shared" si="10"/>
        <v>-</v>
      </c>
      <c r="C113" s="189" t="str">
        <f t="shared" si="18"/>
        <v>-</v>
      </c>
      <c r="D113" s="190" t="str">
        <f t="shared" si="15"/>
        <v>-</v>
      </c>
      <c r="E113" s="191"/>
      <c r="F113" s="190" t="str">
        <f t="shared" si="16"/>
        <v>-</v>
      </c>
      <c r="G113" s="190" t="str">
        <f t="shared" si="11"/>
        <v>-</v>
      </c>
      <c r="H113" s="189" t="str">
        <f t="shared" si="12"/>
        <v>-</v>
      </c>
      <c r="I113" s="190" t="str">
        <f t="shared" si="13"/>
        <v>-</v>
      </c>
      <c r="J113" s="189" t="str">
        <f t="shared" si="17"/>
        <v>-</v>
      </c>
      <c r="K113" s="172"/>
      <c r="L113" s="172"/>
    </row>
    <row r="114" spans="1:12" x14ac:dyDescent="0.2">
      <c r="A114" s="187" t="str">
        <f t="shared" si="14"/>
        <v>-</v>
      </c>
      <c r="B114" s="188" t="str">
        <f t="shared" si="10"/>
        <v>-</v>
      </c>
      <c r="C114" s="189" t="str">
        <f t="shared" si="18"/>
        <v>-</v>
      </c>
      <c r="D114" s="190" t="str">
        <f t="shared" si="15"/>
        <v>-</v>
      </c>
      <c r="E114" s="191"/>
      <c r="F114" s="190" t="str">
        <f t="shared" si="16"/>
        <v>-</v>
      </c>
      <c r="G114" s="190" t="str">
        <f t="shared" si="11"/>
        <v>-</v>
      </c>
      <c r="H114" s="189" t="str">
        <f t="shared" si="12"/>
        <v>-</v>
      </c>
      <c r="I114" s="190" t="str">
        <f t="shared" si="13"/>
        <v>-</v>
      </c>
      <c r="J114" s="189" t="str">
        <f t="shared" si="17"/>
        <v>-</v>
      </c>
      <c r="K114" s="172"/>
      <c r="L114" s="172"/>
    </row>
    <row r="115" spans="1:12" x14ac:dyDescent="0.2">
      <c r="A115" s="187" t="str">
        <f t="shared" si="14"/>
        <v>-</v>
      </c>
      <c r="B115" s="188" t="str">
        <f t="shared" si="10"/>
        <v>-</v>
      </c>
      <c r="C115" s="189" t="str">
        <f t="shared" si="18"/>
        <v>-</v>
      </c>
      <c r="D115" s="190" t="str">
        <f t="shared" si="15"/>
        <v>-</v>
      </c>
      <c r="E115" s="191"/>
      <c r="F115" s="190" t="str">
        <f t="shared" si="16"/>
        <v>-</v>
      </c>
      <c r="G115" s="190" t="str">
        <f t="shared" si="11"/>
        <v>-</v>
      </c>
      <c r="H115" s="189" t="str">
        <f t="shared" si="12"/>
        <v>-</v>
      </c>
      <c r="I115" s="190" t="str">
        <f t="shared" si="13"/>
        <v>-</v>
      </c>
      <c r="J115" s="189" t="str">
        <f t="shared" si="17"/>
        <v>-</v>
      </c>
      <c r="K115" s="172"/>
      <c r="L115" s="172"/>
    </row>
    <row r="116" spans="1:12" x14ac:dyDescent="0.2">
      <c r="A116" s="187" t="str">
        <f t="shared" si="14"/>
        <v>-</v>
      </c>
      <c r="B116" s="188" t="str">
        <f t="shared" si="10"/>
        <v>-</v>
      </c>
      <c r="C116" s="189" t="str">
        <f t="shared" si="18"/>
        <v>-</v>
      </c>
      <c r="D116" s="190" t="str">
        <f t="shared" si="15"/>
        <v>-</v>
      </c>
      <c r="E116" s="191"/>
      <c r="F116" s="190" t="str">
        <f t="shared" si="16"/>
        <v>-</v>
      </c>
      <c r="G116" s="190" t="str">
        <f t="shared" si="11"/>
        <v>-</v>
      </c>
      <c r="H116" s="189" t="str">
        <f t="shared" si="12"/>
        <v>-</v>
      </c>
      <c r="I116" s="190" t="str">
        <f t="shared" si="13"/>
        <v>-</v>
      </c>
      <c r="J116" s="189" t="str">
        <f t="shared" si="17"/>
        <v>-</v>
      </c>
      <c r="K116" s="172"/>
      <c r="L116" s="172"/>
    </row>
    <row r="117" spans="1:12" x14ac:dyDescent="0.2">
      <c r="A117" s="187" t="str">
        <f t="shared" si="14"/>
        <v>-</v>
      </c>
      <c r="B117" s="188" t="str">
        <f t="shared" si="10"/>
        <v>-</v>
      </c>
      <c r="C117" s="189" t="str">
        <f t="shared" si="18"/>
        <v>-</v>
      </c>
      <c r="D117" s="190" t="str">
        <f t="shared" si="15"/>
        <v>-</v>
      </c>
      <c r="E117" s="191"/>
      <c r="F117" s="190" t="str">
        <f t="shared" si="16"/>
        <v>-</v>
      </c>
      <c r="G117" s="190" t="str">
        <f t="shared" si="11"/>
        <v>-</v>
      </c>
      <c r="H117" s="189" t="str">
        <f t="shared" si="12"/>
        <v>-</v>
      </c>
      <c r="I117" s="190" t="str">
        <f t="shared" si="13"/>
        <v>-</v>
      </c>
      <c r="J117" s="189" t="str">
        <f t="shared" si="17"/>
        <v>-</v>
      </c>
      <c r="K117" s="172"/>
      <c r="L117" s="172"/>
    </row>
    <row r="118" spans="1:12" x14ac:dyDescent="0.2">
      <c r="A118" s="187" t="str">
        <f t="shared" si="14"/>
        <v>-</v>
      </c>
      <c r="B118" s="188" t="str">
        <f t="shared" si="10"/>
        <v>-</v>
      </c>
      <c r="C118" s="189" t="str">
        <f t="shared" si="18"/>
        <v>-</v>
      </c>
      <c r="D118" s="190" t="str">
        <f t="shared" si="15"/>
        <v>-</v>
      </c>
      <c r="E118" s="191"/>
      <c r="F118" s="190" t="str">
        <f t="shared" si="16"/>
        <v>-</v>
      </c>
      <c r="G118" s="190" t="str">
        <f t="shared" si="11"/>
        <v>-</v>
      </c>
      <c r="H118" s="189" t="str">
        <f t="shared" si="12"/>
        <v>-</v>
      </c>
      <c r="I118" s="190" t="str">
        <f t="shared" si="13"/>
        <v>-</v>
      </c>
      <c r="J118" s="189" t="str">
        <f t="shared" si="17"/>
        <v>-</v>
      </c>
      <c r="K118" s="172"/>
      <c r="L118" s="172"/>
    </row>
    <row r="119" spans="1:12" x14ac:dyDescent="0.2">
      <c r="A119" s="187" t="str">
        <f t="shared" si="14"/>
        <v>-</v>
      </c>
      <c r="B119" s="188" t="str">
        <f t="shared" si="10"/>
        <v>-</v>
      </c>
      <c r="C119" s="189" t="str">
        <f t="shared" si="18"/>
        <v>-</v>
      </c>
      <c r="D119" s="190" t="str">
        <f t="shared" si="15"/>
        <v>-</v>
      </c>
      <c r="E119" s="191"/>
      <c r="F119" s="190" t="str">
        <f t="shared" si="16"/>
        <v>-</v>
      </c>
      <c r="G119" s="190" t="str">
        <f t="shared" si="11"/>
        <v>-</v>
      </c>
      <c r="H119" s="189" t="str">
        <f t="shared" si="12"/>
        <v>-</v>
      </c>
      <c r="I119" s="190" t="str">
        <f t="shared" si="13"/>
        <v>-</v>
      </c>
      <c r="J119" s="189" t="str">
        <f t="shared" si="17"/>
        <v>-</v>
      </c>
      <c r="K119" s="172"/>
      <c r="L119" s="172"/>
    </row>
    <row r="120" spans="1:12" x14ac:dyDescent="0.2">
      <c r="A120" s="187" t="str">
        <f t="shared" si="14"/>
        <v>-</v>
      </c>
      <c r="B120" s="188" t="str">
        <f t="shared" si="10"/>
        <v>-</v>
      </c>
      <c r="C120" s="189" t="str">
        <f t="shared" si="18"/>
        <v>-</v>
      </c>
      <c r="D120" s="190" t="str">
        <f t="shared" si="15"/>
        <v>-</v>
      </c>
      <c r="E120" s="191"/>
      <c r="F120" s="190" t="str">
        <f t="shared" si="16"/>
        <v>-</v>
      </c>
      <c r="G120" s="190" t="str">
        <f t="shared" si="11"/>
        <v>-</v>
      </c>
      <c r="H120" s="189" t="str">
        <f t="shared" si="12"/>
        <v>-</v>
      </c>
      <c r="I120" s="190" t="str">
        <f t="shared" si="13"/>
        <v>-</v>
      </c>
      <c r="J120" s="189" t="str">
        <f t="shared" si="17"/>
        <v>-</v>
      </c>
      <c r="K120" s="172"/>
      <c r="L120" s="172"/>
    </row>
    <row r="121" spans="1:12" x14ac:dyDescent="0.2">
      <c r="A121" s="187" t="str">
        <f t="shared" si="14"/>
        <v>-</v>
      </c>
      <c r="B121" s="188" t="str">
        <f t="shared" si="10"/>
        <v>-</v>
      </c>
      <c r="C121" s="189" t="str">
        <f t="shared" si="18"/>
        <v>-</v>
      </c>
      <c r="D121" s="190" t="str">
        <f t="shared" si="15"/>
        <v>-</v>
      </c>
      <c r="E121" s="191"/>
      <c r="F121" s="190" t="str">
        <f t="shared" si="16"/>
        <v>-</v>
      </c>
      <c r="G121" s="190" t="str">
        <f t="shared" si="11"/>
        <v>-</v>
      </c>
      <c r="H121" s="189" t="str">
        <f t="shared" si="12"/>
        <v>-</v>
      </c>
      <c r="I121" s="190" t="str">
        <f t="shared" si="13"/>
        <v>-</v>
      </c>
      <c r="J121" s="189" t="str">
        <f t="shared" si="17"/>
        <v>-</v>
      </c>
      <c r="K121" s="172"/>
      <c r="L121" s="172"/>
    </row>
    <row r="122" spans="1:12" x14ac:dyDescent="0.2">
      <c r="A122" s="187" t="str">
        <f t="shared" si="14"/>
        <v>-</v>
      </c>
      <c r="B122" s="188" t="str">
        <f t="shared" si="10"/>
        <v>-</v>
      </c>
      <c r="C122" s="189" t="str">
        <f t="shared" si="18"/>
        <v>-</v>
      </c>
      <c r="D122" s="190" t="str">
        <f t="shared" si="15"/>
        <v>-</v>
      </c>
      <c r="E122" s="191"/>
      <c r="F122" s="190" t="str">
        <f t="shared" si="16"/>
        <v>-</v>
      </c>
      <c r="G122" s="190" t="str">
        <f t="shared" si="11"/>
        <v>-</v>
      </c>
      <c r="H122" s="189" t="str">
        <f t="shared" si="12"/>
        <v>-</v>
      </c>
      <c r="I122" s="190" t="str">
        <f t="shared" si="13"/>
        <v>-</v>
      </c>
      <c r="J122" s="189" t="str">
        <f t="shared" si="17"/>
        <v>-</v>
      </c>
      <c r="K122" s="172"/>
      <c r="L122" s="172"/>
    </row>
    <row r="123" spans="1:12" x14ac:dyDescent="0.2">
      <c r="A123" s="187" t="str">
        <f t="shared" si="14"/>
        <v>-</v>
      </c>
      <c r="B123" s="188" t="str">
        <f t="shared" si="10"/>
        <v>-</v>
      </c>
      <c r="C123" s="189" t="str">
        <f t="shared" si="18"/>
        <v>-</v>
      </c>
      <c r="D123" s="190" t="str">
        <f t="shared" si="15"/>
        <v>-</v>
      </c>
      <c r="E123" s="191"/>
      <c r="F123" s="190" t="str">
        <f t="shared" si="16"/>
        <v>-</v>
      </c>
      <c r="G123" s="190" t="str">
        <f t="shared" si="11"/>
        <v>-</v>
      </c>
      <c r="H123" s="189" t="str">
        <f t="shared" si="12"/>
        <v>-</v>
      </c>
      <c r="I123" s="190" t="str">
        <f t="shared" si="13"/>
        <v>-</v>
      </c>
      <c r="J123" s="189" t="str">
        <f t="shared" si="17"/>
        <v>-</v>
      </c>
      <c r="K123" s="172"/>
      <c r="L123" s="172"/>
    </row>
    <row r="124" spans="1:12" x14ac:dyDescent="0.2">
      <c r="A124" s="187" t="str">
        <f t="shared" si="14"/>
        <v>-</v>
      </c>
      <c r="B124" s="188" t="str">
        <f t="shared" si="10"/>
        <v>-</v>
      </c>
      <c r="C124" s="189" t="str">
        <f t="shared" si="18"/>
        <v>-</v>
      </c>
      <c r="D124" s="190" t="str">
        <f t="shared" si="15"/>
        <v>-</v>
      </c>
      <c r="E124" s="191"/>
      <c r="F124" s="190" t="str">
        <f t="shared" si="16"/>
        <v>-</v>
      </c>
      <c r="G124" s="190" t="str">
        <f t="shared" si="11"/>
        <v>-</v>
      </c>
      <c r="H124" s="189" t="str">
        <f t="shared" si="12"/>
        <v>-</v>
      </c>
      <c r="I124" s="190" t="str">
        <f t="shared" si="13"/>
        <v>-</v>
      </c>
      <c r="J124" s="189" t="str">
        <f t="shared" si="17"/>
        <v>-</v>
      </c>
      <c r="K124" s="172"/>
      <c r="L124" s="172"/>
    </row>
    <row r="125" spans="1:12" x14ac:dyDescent="0.2">
      <c r="A125" s="187" t="str">
        <f t="shared" si="14"/>
        <v>-</v>
      </c>
      <c r="B125" s="188" t="str">
        <f t="shared" si="10"/>
        <v>-</v>
      </c>
      <c r="C125" s="189" t="str">
        <f t="shared" si="18"/>
        <v>-</v>
      </c>
      <c r="D125" s="190" t="str">
        <f t="shared" si="15"/>
        <v>-</v>
      </c>
      <c r="E125" s="191"/>
      <c r="F125" s="190" t="str">
        <f t="shared" si="16"/>
        <v>-</v>
      </c>
      <c r="G125" s="190" t="str">
        <f t="shared" si="11"/>
        <v>-</v>
      </c>
      <c r="H125" s="189" t="str">
        <f t="shared" si="12"/>
        <v>-</v>
      </c>
      <c r="I125" s="190" t="str">
        <f t="shared" si="13"/>
        <v>-</v>
      </c>
      <c r="J125" s="189" t="str">
        <f t="shared" si="17"/>
        <v>-</v>
      </c>
      <c r="K125" s="172"/>
      <c r="L125" s="172"/>
    </row>
    <row r="126" spans="1:12" x14ac:dyDescent="0.2">
      <c r="A126" s="187" t="str">
        <f t="shared" si="14"/>
        <v>-</v>
      </c>
      <c r="B126" s="188" t="str">
        <f t="shared" si="10"/>
        <v>-</v>
      </c>
      <c r="C126" s="189" t="str">
        <f t="shared" si="18"/>
        <v>-</v>
      </c>
      <c r="D126" s="190" t="str">
        <f t="shared" si="15"/>
        <v>-</v>
      </c>
      <c r="E126" s="191"/>
      <c r="F126" s="190" t="str">
        <f t="shared" si="16"/>
        <v>-</v>
      </c>
      <c r="G126" s="190" t="str">
        <f t="shared" si="11"/>
        <v>-</v>
      </c>
      <c r="H126" s="189" t="str">
        <f t="shared" si="12"/>
        <v>-</v>
      </c>
      <c r="I126" s="190" t="str">
        <f t="shared" si="13"/>
        <v>-</v>
      </c>
      <c r="J126" s="189" t="str">
        <f t="shared" si="17"/>
        <v>-</v>
      </c>
      <c r="K126" s="172"/>
      <c r="L126" s="172"/>
    </row>
    <row r="127" spans="1:12" x14ac:dyDescent="0.2">
      <c r="A127" s="187" t="str">
        <f t="shared" si="14"/>
        <v>-</v>
      </c>
      <c r="B127" s="188" t="str">
        <f t="shared" si="10"/>
        <v>-</v>
      </c>
      <c r="C127" s="189" t="str">
        <f t="shared" si="18"/>
        <v>-</v>
      </c>
      <c r="D127" s="190" t="str">
        <f t="shared" si="15"/>
        <v>-</v>
      </c>
      <c r="E127" s="191"/>
      <c r="F127" s="190" t="str">
        <f t="shared" si="16"/>
        <v>-</v>
      </c>
      <c r="G127" s="190" t="str">
        <f t="shared" si="11"/>
        <v>-</v>
      </c>
      <c r="H127" s="189" t="str">
        <f t="shared" si="12"/>
        <v>-</v>
      </c>
      <c r="I127" s="190" t="str">
        <f t="shared" si="13"/>
        <v>-</v>
      </c>
      <c r="J127" s="189" t="str">
        <f t="shared" si="17"/>
        <v>-</v>
      </c>
      <c r="K127" s="172"/>
      <c r="L127" s="172"/>
    </row>
    <row r="128" spans="1:12" x14ac:dyDescent="0.2">
      <c r="A128" s="187" t="str">
        <f t="shared" si="14"/>
        <v>-</v>
      </c>
      <c r="B128" s="188" t="str">
        <f t="shared" si="10"/>
        <v>-</v>
      </c>
      <c r="C128" s="189" t="str">
        <f t="shared" si="18"/>
        <v>-</v>
      </c>
      <c r="D128" s="190" t="str">
        <f t="shared" si="15"/>
        <v>-</v>
      </c>
      <c r="E128" s="191"/>
      <c r="F128" s="190" t="str">
        <f t="shared" si="16"/>
        <v>-</v>
      </c>
      <c r="G128" s="190" t="str">
        <f t="shared" si="11"/>
        <v>-</v>
      </c>
      <c r="H128" s="189" t="str">
        <f t="shared" si="12"/>
        <v>-</v>
      </c>
      <c r="I128" s="190" t="str">
        <f t="shared" si="13"/>
        <v>-</v>
      </c>
      <c r="J128" s="189" t="str">
        <f t="shared" si="17"/>
        <v>-</v>
      </c>
      <c r="K128" s="172"/>
      <c r="L128" s="172"/>
    </row>
    <row r="129" spans="1:12" x14ac:dyDescent="0.2">
      <c r="A129" s="187" t="str">
        <f t="shared" si="14"/>
        <v>-</v>
      </c>
      <c r="B129" s="188" t="str">
        <f t="shared" si="10"/>
        <v>-</v>
      </c>
      <c r="C129" s="189" t="str">
        <f t="shared" si="18"/>
        <v>-</v>
      </c>
      <c r="D129" s="190" t="str">
        <f t="shared" si="15"/>
        <v>-</v>
      </c>
      <c r="E129" s="191"/>
      <c r="F129" s="190" t="str">
        <f t="shared" si="16"/>
        <v>-</v>
      </c>
      <c r="G129" s="190" t="str">
        <f t="shared" si="11"/>
        <v>-</v>
      </c>
      <c r="H129" s="189" t="str">
        <f t="shared" si="12"/>
        <v>-</v>
      </c>
      <c r="I129" s="190" t="str">
        <f t="shared" si="13"/>
        <v>-</v>
      </c>
      <c r="J129" s="189" t="str">
        <f t="shared" si="17"/>
        <v>-</v>
      </c>
      <c r="K129" s="172"/>
      <c r="L129" s="172"/>
    </row>
    <row r="130" spans="1:12" x14ac:dyDescent="0.2">
      <c r="A130" s="187" t="str">
        <f t="shared" si="14"/>
        <v>-</v>
      </c>
      <c r="B130" s="188" t="str">
        <f t="shared" si="10"/>
        <v>-</v>
      </c>
      <c r="C130" s="189" t="str">
        <f t="shared" si="18"/>
        <v>-</v>
      </c>
      <c r="D130" s="190" t="str">
        <f t="shared" si="15"/>
        <v>-</v>
      </c>
      <c r="E130" s="191"/>
      <c r="F130" s="190" t="str">
        <f t="shared" si="16"/>
        <v>-</v>
      </c>
      <c r="G130" s="190" t="str">
        <f t="shared" si="11"/>
        <v>-</v>
      </c>
      <c r="H130" s="189" t="str">
        <f t="shared" si="12"/>
        <v>-</v>
      </c>
      <c r="I130" s="190" t="str">
        <f t="shared" si="13"/>
        <v>-</v>
      </c>
      <c r="J130" s="189" t="str">
        <f t="shared" si="17"/>
        <v>-</v>
      </c>
      <c r="K130" s="172"/>
      <c r="L130" s="172"/>
    </row>
    <row r="131" spans="1:12" x14ac:dyDescent="0.2">
      <c r="A131" s="187" t="str">
        <f t="shared" si="14"/>
        <v>-</v>
      </c>
      <c r="B131" s="188" t="str">
        <f t="shared" si="10"/>
        <v>-</v>
      </c>
      <c r="C131" s="189" t="str">
        <f t="shared" si="18"/>
        <v>-</v>
      </c>
      <c r="D131" s="190" t="str">
        <f t="shared" si="15"/>
        <v>-</v>
      </c>
      <c r="E131" s="191"/>
      <c r="F131" s="190" t="str">
        <f t="shared" si="16"/>
        <v>-</v>
      </c>
      <c r="G131" s="190" t="str">
        <f t="shared" si="11"/>
        <v>-</v>
      </c>
      <c r="H131" s="189" t="str">
        <f t="shared" si="12"/>
        <v>-</v>
      </c>
      <c r="I131" s="190" t="str">
        <f t="shared" si="13"/>
        <v>-</v>
      </c>
      <c r="J131" s="189" t="str">
        <f t="shared" si="17"/>
        <v>-</v>
      </c>
      <c r="K131" s="172"/>
      <c r="L131" s="172"/>
    </row>
    <row r="132" spans="1:12" x14ac:dyDescent="0.2">
      <c r="A132" s="187" t="str">
        <f t="shared" si="14"/>
        <v>-</v>
      </c>
      <c r="B132" s="188" t="str">
        <f t="shared" si="10"/>
        <v>-</v>
      </c>
      <c r="C132" s="189" t="str">
        <f t="shared" si="18"/>
        <v>-</v>
      </c>
      <c r="D132" s="190" t="str">
        <f t="shared" si="15"/>
        <v>-</v>
      </c>
      <c r="E132" s="191"/>
      <c r="F132" s="190" t="str">
        <f t="shared" si="16"/>
        <v>-</v>
      </c>
      <c r="G132" s="190" t="str">
        <f t="shared" si="11"/>
        <v>-</v>
      </c>
      <c r="H132" s="189" t="str">
        <f t="shared" si="12"/>
        <v>-</v>
      </c>
      <c r="I132" s="190" t="str">
        <f t="shared" si="13"/>
        <v>-</v>
      </c>
      <c r="J132" s="189" t="str">
        <f t="shared" si="17"/>
        <v>-</v>
      </c>
      <c r="K132" s="172"/>
      <c r="L132" s="172"/>
    </row>
    <row r="133" spans="1:12" x14ac:dyDescent="0.2">
      <c r="A133" s="187" t="str">
        <f t="shared" si="14"/>
        <v>-</v>
      </c>
      <c r="B133" s="188" t="str">
        <f t="shared" si="10"/>
        <v>-</v>
      </c>
      <c r="C133" s="189" t="str">
        <f t="shared" si="18"/>
        <v>-</v>
      </c>
      <c r="D133" s="190" t="str">
        <f t="shared" si="15"/>
        <v>-</v>
      </c>
      <c r="E133" s="191"/>
      <c r="F133" s="190" t="str">
        <f t="shared" si="16"/>
        <v>-</v>
      </c>
      <c r="G133" s="190" t="str">
        <f t="shared" si="11"/>
        <v>-</v>
      </c>
      <c r="H133" s="189" t="str">
        <f t="shared" si="12"/>
        <v>-</v>
      </c>
      <c r="I133" s="190" t="str">
        <f t="shared" si="13"/>
        <v>-</v>
      </c>
      <c r="J133" s="189" t="str">
        <f t="shared" si="17"/>
        <v>-</v>
      </c>
      <c r="K133" s="172"/>
      <c r="L133" s="172"/>
    </row>
    <row r="134" spans="1:12" x14ac:dyDescent="0.2">
      <c r="A134" s="187" t="str">
        <f t="shared" si="14"/>
        <v>-</v>
      </c>
      <c r="B134" s="188" t="str">
        <f t="shared" si="10"/>
        <v>-</v>
      </c>
      <c r="C134" s="189" t="str">
        <f t="shared" si="18"/>
        <v>-</v>
      </c>
      <c r="D134" s="190" t="str">
        <f t="shared" si="15"/>
        <v>-</v>
      </c>
      <c r="E134" s="191"/>
      <c r="F134" s="190" t="str">
        <f t="shared" si="16"/>
        <v>-</v>
      </c>
      <c r="G134" s="190" t="str">
        <f t="shared" si="11"/>
        <v>-</v>
      </c>
      <c r="H134" s="189" t="str">
        <f t="shared" si="12"/>
        <v>-</v>
      </c>
      <c r="I134" s="190" t="str">
        <f t="shared" si="13"/>
        <v>-</v>
      </c>
      <c r="J134" s="189" t="str">
        <f t="shared" si="17"/>
        <v>-</v>
      </c>
      <c r="K134" s="172"/>
      <c r="L134" s="172"/>
    </row>
    <row r="135" spans="1:12" x14ac:dyDescent="0.2">
      <c r="A135" s="187" t="str">
        <f t="shared" si="14"/>
        <v>-</v>
      </c>
      <c r="B135" s="188" t="str">
        <f t="shared" si="10"/>
        <v>-</v>
      </c>
      <c r="C135" s="189" t="str">
        <f t="shared" si="18"/>
        <v>-</v>
      </c>
      <c r="D135" s="190" t="str">
        <f t="shared" si="15"/>
        <v>-</v>
      </c>
      <c r="E135" s="191"/>
      <c r="F135" s="190" t="str">
        <f t="shared" si="16"/>
        <v>-</v>
      </c>
      <c r="G135" s="190" t="str">
        <f t="shared" si="11"/>
        <v>-</v>
      </c>
      <c r="H135" s="189" t="str">
        <f t="shared" si="12"/>
        <v>-</v>
      </c>
      <c r="I135" s="190" t="str">
        <f t="shared" si="13"/>
        <v>-</v>
      </c>
      <c r="J135" s="189" t="str">
        <f t="shared" si="17"/>
        <v>-</v>
      </c>
      <c r="K135" s="172"/>
      <c r="L135" s="172"/>
    </row>
    <row r="136" spans="1:12" x14ac:dyDescent="0.2">
      <c r="A136" s="187" t="str">
        <f t="shared" si="14"/>
        <v>-</v>
      </c>
      <c r="B136" s="188" t="str">
        <f t="shared" si="10"/>
        <v>-</v>
      </c>
      <c r="C136" s="189" t="str">
        <f t="shared" si="18"/>
        <v>-</v>
      </c>
      <c r="D136" s="190" t="str">
        <f t="shared" si="15"/>
        <v>-</v>
      </c>
      <c r="E136" s="191"/>
      <c r="F136" s="190" t="str">
        <f t="shared" si="16"/>
        <v>-</v>
      </c>
      <c r="G136" s="190" t="str">
        <f t="shared" si="11"/>
        <v>-</v>
      </c>
      <c r="H136" s="189" t="str">
        <f t="shared" si="12"/>
        <v>-</v>
      </c>
      <c r="I136" s="190" t="str">
        <f t="shared" si="13"/>
        <v>-</v>
      </c>
      <c r="J136" s="189" t="str">
        <f t="shared" si="17"/>
        <v>-</v>
      </c>
      <c r="K136" s="172"/>
      <c r="L136" s="172"/>
    </row>
    <row r="137" spans="1:12" x14ac:dyDescent="0.2">
      <c r="A137" s="187" t="str">
        <f t="shared" si="14"/>
        <v>-</v>
      </c>
      <c r="B137" s="188" t="str">
        <f t="shared" si="10"/>
        <v>-</v>
      </c>
      <c r="C137" s="189" t="str">
        <f t="shared" si="18"/>
        <v>-</v>
      </c>
      <c r="D137" s="190" t="str">
        <f t="shared" si="15"/>
        <v>-</v>
      </c>
      <c r="E137" s="191"/>
      <c r="F137" s="190" t="str">
        <f t="shared" si="16"/>
        <v>-</v>
      </c>
      <c r="G137" s="190" t="str">
        <f t="shared" si="11"/>
        <v>-</v>
      </c>
      <c r="H137" s="189" t="str">
        <f t="shared" si="12"/>
        <v>-</v>
      </c>
      <c r="I137" s="190" t="str">
        <f t="shared" si="13"/>
        <v>-</v>
      </c>
      <c r="J137" s="189" t="str">
        <f t="shared" si="17"/>
        <v>-</v>
      </c>
      <c r="K137" s="172"/>
      <c r="L137" s="172"/>
    </row>
    <row r="138" spans="1:12" x14ac:dyDescent="0.2">
      <c r="A138" s="187" t="str">
        <f t="shared" si="14"/>
        <v>-</v>
      </c>
      <c r="B138" s="188" t="str">
        <f t="shared" ref="B138:B201" si="19">IF(ISERROR((DATE(YEAR($D$7),MONTH($D$7)+(A138)*12/$D$6,DAY($D$7)))),"-",DATE(YEAR($D$7),MONTH($D$7)+(A138)*12/$D$6,DAY($D$7)))</f>
        <v>-</v>
      </c>
      <c r="C138" s="189" t="str">
        <f t="shared" si="18"/>
        <v>-</v>
      </c>
      <c r="D138" s="190" t="str">
        <f t="shared" si="15"/>
        <v>-</v>
      </c>
      <c r="E138" s="191"/>
      <c r="F138" s="190" t="str">
        <f t="shared" si="16"/>
        <v>-</v>
      </c>
      <c r="G138" s="190" t="str">
        <f t="shared" ref="G138:G201" si="20">IF(ISERROR(F138-H138),"-",F138-H138)</f>
        <v>-</v>
      </c>
      <c r="H138" s="189" t="str">
        <f t="shared" ref="H138:H201" si="21">IF(ISERROR(C138*($D$4/$D$6)),"-",C138*($D$4/$D$6))</f>
        <v>-</v>
      </c>
      <c r="I138" s="190" t="str">
        <f t="shared" ref="I138:I201" si="22">IF(ISERROR(C138-G138),"-",C138-G138)</f>
        <v>-</v>
      </c>
      <c r="J138" s="189" t="str">
        <f t="shared" si="17"/>
        <v>-</v>
      </c>
      <c r="K138" s="172"/>
      <c r="L138" s="172"/>
    </row>
    <row r="139" spans="1:12" x14ac:dyDescent="0.2">
      <c r="A139" s="187" t="str">
        <f t="shared" ref="A139:A202" si="23">IF(A138&lt;$G$4,(A138+1),"-")</f>
        <v>-</v>
      </c>
      <c r="B139" s="188" t="str">
        <f t="shared" si="19"/>
        <v>-</v>
      </c>
      <c r="C139" s="189" t="str">
        <f t="shared" si="18"/>
        <v>-</v>
      </c>
      <c r="D139" s="190" t="str">
        <f t="shared" ref="D139:D202" si="24">IF(ISERROR($G$3),"-",$G$3)</f>
        <v>-</v>
      </c>
      <c r="E139" s="191"/>
      <c r="F139" s="190" t="str">
        <f t="shared" ref="F139:F202" si="25">IF(ISERROR(D139+E139),"-",D139+E139)</f>
        <v>-</v>
      </c>
      <c r="G139" s="190" t="str">
        <f t="shared" si="20"/>
        <v>-</v>
      </c>
      <c r="H139" s="189" t="str">
        <f t="shared" si="21"/>
        <v>-</v>
      </c>
      <c r="I139" s="190" t="str">
        <f t="shared" si="22"/>
        <v>-</v>
      </c>
      <c r="J139" s="189" t="str">
        <f t="shared" si="17"/>
        <v>-</v>
      </c>
      <c r="K139" s="172"/>
      <c r="L139" s="172"/>
    </row>
    <row r="140" spans="1:12" x14ac:dyDescent="0.2">
      <c r="A140" s="187" t="str">
        <f t="shared" si="23"/>
        <v>-</v>
      </c>
      <c r="B140" s="188" t="str">
        <f t="shared" si="19"/>
        <v>-</v>
      </c>
      <c r="C140" s="189" t="str">
        <f t="shared" si="18"/>
        <v>-</v>
      </c>
      <c r="D140" s="190" t="str">
        <f t="shared" si="24"/>
        <v>-</v>
      </c>
      <c r="E140" s="191"/>
      <c r="F140" s="190" t="str">
        <f t="shared" si="25"/>
        <v>-</v>
      </c>
      <c r="G140" s="190" t="str">
        <f t="shared" si="20"/>
        <v>-</v>
      </c>
      <c r="H140" s="189" t="str">
        <f t="shared" si="21"/>
        <v>-</v>
      </c>
      <c r="I140" s="190" t="str">
        <f t="shared" si="22"/>
        <v>-</v>
      </c>
      <c r="J140" s="189" t="str">
        <f t="shared" ref="J140:J203" si="26">IF(ISERROR(H140+J139),"-",H140+J139)</f>
        <v>-</v>
      </c>
      <c r="K140" s="172"/>
      <c r="L140" s="172"/>
    </row>
    <row r="141" spans="1:12" x14ac:dyDescent="0.2">
      <c r="A141" s="187" t="str">
        <f t="shared" si="23"/>
        <v>-</v>
      </c>
      <c r="B141" s="188" t="str">
        <f t="shared" si="19"/>
        <v>-</v>
      </c>
      <c r="C141" s="189" t="str">
        <f t="shared" si="18"/>
        <v>-</v>
      </c>
      <c r="D141" s="190" t="str">
        <f t="shared" si="24"/>
        <v>-</v>
      </c>
      <c r="E141" s="191"/>
      <c r="F141" s="190" t="str">
        <f t="shared" si="25"/>
        <v>-</v>
      </c>
      <c r="G141" s="190" t="str">
        <f t="shared" si="20"/>
        <v>-</v>
      </c>
      <c r="H141" s="189" t="str">
        <f t="shared" si="21"/>
        <v>-</v>
      </c>
      <c r="I141" s="190" t="str">
        <f t="shared" si="22"/>
        <v>-</v>
      </c>
      <c r="J141" s="189" t="str">
        <f t="shared" si="26"/>
        <v>-</v>
      </c>
      <c r="K141" s="172"/>
      <c r="L141" s="172"/>
    </row>
    <row r="142" spans="1:12" x14ac:dyDescent="0.2">
      <c r="A142" s="187" t="str">
        <f t="shared" si="23"/>
        <v>-</v>
      </c>
      <c r="B142" s="188" t="str">
        <f t="shared" si="19"/>
        <v>-</v>
      </c>
      <c r="C142" s="189" t="str">
        <f t="shared" si="18"/>
        <v>-</v>
      </c>
      <c r="D142" s="190" t="str">
        <f t="shared" si="24"/>
        <v>-</v>
      </c>
      <c r="E142" s="191"/>
      <c r="F142" s="190" t="str">
        <f t="shared" si="25"/>
        <v>-</v>
      </c>
      <c r="G142" s="190" t="str">
        <f t="shared" si="20"/>
        <v>-</v>
      </c>
      <c r="H142" s="189" t="str">
        <f t="shared" si="21"/>
        <v>-</v>
      </c>
      <c r="I142" s="190" t="str">
        <f t="shared" si="22"/>
        <v>-</v>
      </c>
      <c r="J142" s="189" t="str">
        <f t="shared" si="26"/>
        <v>-</v>
      </c>
      <c r="K142" s="172"/>
      <c r="L142" s="172"/>
    </row>
    <row r="143" spans="1:12" x14ac:dyDescent="0.2">
      <c r="A143" s="187" t="str">
        <f t="shared" si="23"/>
        <v>-</v>
      </c>
      <c r="B143" s="188" t="str">
        <f t="shared" si="19"/>
        <v>-</v>
      </c>
      <c r="C143" s="189" t="str">
        <f t="shared" si="18"/>
        <v>-</v>
      </c>
      <c r="D143" s="190" t="str">
        <f t="shared" si="24"/>
        <v>-</v>
      </c>
      <c r="E143" s="191"/>
      <c r="F143" s="190" t="str">
        <f t="shared" si="25"/>
        <v>-</v>
      </c>
      <c r="G143" s="190" t="str">
        <f t="shared" si="20"/>
        <v>-</v>
      </c>
      <c r="H143" s="189" t="str">
        <f t="shared" si="21"/>
        <v>-</v>
      </c>
      <c r="I143" s="190" t="str">
        <f t="shared" si="22"/>
        <v>-</v>
      </c>
      <c r="J143" s="189" t="str">
        <f t="shared" si="26"/>
        <v>-</v>
      </c>
      <c r="K143" s="172"/>
      <c r="L143" s="172"/>
    </row>
    <row r="144" spans="1:12" x14ac:dyDescent="0.2">
      <c r="A144" s="187" t="str">
        <f t="shared" si="23"/>
        <v>-</v>
      </c>
      <c r="B144" s="188" t="str">
        <f t="shared" si="19"/>
        <v>-</v>
      </c>
      <c r="C144" s="189" t="str">
        <f t="shared" si="18"/>
        <v>-</v>
      </c>
      <c r="D144" s="190" t="str">
        <f t="shared" si="24"/>
        <v>-</v>
      </c>
      <c r="E144" s="191"/>
      <c r="F144" s="190" t="str">
        <f t="shared" si="25"/>
        <v>-</v>
      </c>
      <c r="G144" s="190" t="str">
        <f t="shared" si="20"/>
        <v>-</v>
      </c>
      <c r="H144" s="189" t="str">
        <f t="shared" si="21"/>
        <v>-</v>
      </c>
      <c r="I144" s="190" t="str">
        <f t="shared" si="22"/>
        <v>-</v>
      </c>
      <c r="J144" s="189" t="str">
        <f t="shared" si="26"/>
        <v>-</v>
      </c>
      <c r="K144" s="172"/>
      <c r="L144" s="172"/>
    </row>
    <row r="145" spans="1:12" x14ac:dyDescent="0.2">
      <c r="A145" s="187" t="str">
        <f t="shared" si="23"/>
        <v>-</v>
      </c>
      <c r="B145" s="188" t="str">
        <f t="shared" si="19"/>
        <v>-</v>
      </c>
      <c r="C145" s="189" t="str">
        <f t="shared" si="18"/>
        <v>-</v>
      </c>
      <c r="D145" s="190" t="str">
        <f t="shared" si="24"/>
        <v>-</v>
      </c>
      <c r="E145" s="191"/>
      <c r="F145" s="190" t="str">
        <f t="shared" si="25"/>
        <v>-</v>
      </c>
      <c r="G145" s="190" t="str">
        <f t="shared" si="20"/>
        <v>-</v>
      </c>
      <c r="H145" s="189" t="str">
        <f t="shared" si="21"/>
        <v>-</v>
      </c>
      <c r="I145" s="190" t="str">
        <f t="shared" si="22"/>
        <v>-</v>
      </c>
      <c r="J145" s="189" t="str">
        <f t="shared" si="26"/>
        <v>-</v>
      </c>
      <c r="K145" s="172"/>
      <c r="L145" s="172"/>
    </row>
    <row r="146" spans="1:12" x14ac:dyDescent="0.2">
      <c r="A146" s="187" t="str">
        <f t="shared" si="23"/>
        <v>-</v>
      </c>
      <c r="B146" s="188" t="str">
        <f t="shared" si="19"/>
        <v>-</v>
      </c>
      <c r="C146" s="189" t="str">
        <f t="shared" si="18"/>
        <v>-</v>
      </c>
      <c r="D146" s="190" t="str">
        <f t="shared" si="24"/>
        <v>-</v>
      </c>
      <c r="E146" s="191"/>
      <c r="F146" s="190" t="str">
        <f t="shared" si="25"/>
        <v>-</v>
      </c>
      <c r="G146" s="190" t="str">
        <f t="shared" si="20"/>
        <v>-</v>
      </c>
      <c r="H146" s="189" t="str">
        <f t="shared" si="21"/>
        <v>-</v>
      </c>
      <c r="I146" s="190" t="str">
        <f t="shared" si="22"/>
        <v>-</v>
      </c>
      <c r="J146" s="189" t="str">
        <f t="shared" si="26"/>
        <v>-</v>
      </c>
      <c r="K146" s="172"/>
      <c r="L146" s="172"/>
    </row>
    <row r="147" spans="1:12" x14ac:dyDescent="0.2">
      <c r="A147" s="187" t="str">
        <f t="shared" si="23"/>
        <v>-</v>
      </c>
      <c r="B147" s="188" t="str">
        <f t="shared" si="19"/>
        <v>-</v>
      </c>
      <c r="C147" s="189" t="str">
        <f t="shared" si="18"/>
        <v>-</v>
      </c>
      <c r="D147" s="190" t="str">
        <f t="shared" si="24"/>
        <v>-</v>
      </c>
      <c r="E147" s="191"/>
      <c r="F147" s="190" t="str">
        <f t="shared" si="25"/>
        <v>-</v>
      </c>
      <c r="G147" s="190" t="str">
        <f t="shared" si="20"/>
        <v>-</v>
      </c>
      <c r="H147" s="189" t="str">
        <f t="shared" si="21"/>
        <v>-</v>
      </c>
      <c r="I147" s="190" t="str">
        <f t="shared" si="22"/>
        <v>-</v>
      </c>
      <c r="J147" s="189" t="str">
        <f t="shared" si="26"/>
        <v>-</v>
      </c>
      <c r="K147" s="172"/>
      <c r="L147" s="172"/>
    </row>
    <row r="148" spans="1:12" x14ac:dyDescent="0.2">
      <c r="A148" s="187" t="str">
        <f t="shared" si="23"/>
        <v>-</v>
      </c>
      <c r="B148" s="188" t="str">
        <f t="shared" si="19"/>
        <v>-</v>
      </c>
      <c r="C148" s="189" t="str">
        <f t="shared" si="18"/>
        <v>-</v>
      </c>
      <c r="D148" s="190" t="str">
        <f t="shared" si="24"/>
        <v>-</v>
      </c>
      <c r="E148" s="191"/>
      <c r="F148" s="190" t="str">
        <f t="shared" si="25"/>
        <v>-</v>
      </c>
      <c r="G148" s="190" t="str">
        <f t="shared" si="20"/>
        <v>-</v>
      </c>
      <c r="H148" s="189" t="str">
        <f t="shared" si="21"/>
        <v>-</v>
      </c>
      <c r="I148" s="190" t="str">
        <f t="shared" si="22"/>
        <v>-</v>
      </c>
      <c r="J148" s="189" t="str">
        <f t="shared" si="26"/>
        <v>-</v>
      </c>
      <c r="K148" s="172"/>
      <c r="L148" s="172"/>
    </row>
    <row r="149" spans="1:12" x14ac:dyDescent="0.2">
      <c r="A149" s="187" t="str">
        <f t="shared" si="23"/>
        <v>-</v>
      </c>
      <c r="B149" s="188" t="str">
        <f t="shared" si="19"/>
        <v>-</v>
      </c>
      <c r="C149" s="189" t="str">
        <f t="shared" si="18"/>
        <v>-</v>
      </c>
      <c r="D149" s="190" t="str">
        <f t="shared" si="24"/>
        <v>-</v>
      </c>
      <c r="E149" s="191"/>
      <c r="F149" s="190" t="str">
        <f t="shared" si="25"/>
        <v>-</v>
      </c>
      <c r="G149" s="190" t="str">
        <f t="shared" si="20"/>
        <v>-</v>
      </c>
      <c r="H149" s="189" t="str">
        <f t="shared" si="21"/>
        <v>-</v>
      </c>
      <c r="I149" s="190" t="str">
        <f t="shared" si="22"/>
        <v>-</v>
      </c>
      <c r="J149" s="189" t="str">
        <f t="shared" si="26"/>
        <v>-</v>
      </c>
      <c r="K149" s="172"/>
      <c r="L149" s="172"/>
    </row>
    <row r="150" spans="1:12" x14ac:dyDescent="0.2">
      <c r="A150" s="187" t="str">
        <f t="shared" si="23"/>
        <v>-</v>
      </c>
      <c r="B150" s="188" t="str">
        <f t="shared" si="19"/>
        <v>-</v>
      </c>
      <c r="C150" s="189" t="str">
        <f t="shared" ref="C150:C213" si="27">IF(I149&gt;0,I149,"-")</f>
        <v>-</v>
      </c>
      <c r="D150" s="190" t="str">
        <f t="shared" si="24"/>
        <v>-</v>
      </c>
      <c r="E150" s="191"/>
      <c r="F150" s="190" t="str">
        <f t="shared" si="25"/>
        <v>-</v>
      </c>
      <c r="G150" s="190" t="str">
        <f t="shared" si="20"/>
        <v>-</v>
      </c>
      <c r="H150" s="189" t="str">
        <f t="shared" si="21"/>
        <v>-</v>
      </c>
      <c r="I150" s="190" t="str">
        <f t="shared" si="22"/>
        <v>-</v>
      </c>
      <c r="J150" s="189" t="str">
        <f t="shared" si="26"/>
        <v>-</v>
      </c>
      <c r="K150" s="172"/>
      <c r="L150" s="172"/>
    </row>
    <row r="151" spans="1:12" x14ac:dyDescent="0.2">
      <c r="A151" s="187" t="str">
        <f t="shared" si="23"/>
        <v>-</v>
      </c>
      <c r="B151" s="188" t="str">
        <f t="shared" si="19"/>
        <v>-</v>
      </c>
      <c r="C151" s="189" t="str">
        <f t="shared" si="27"/>
        <v>-</v>
      </c>
      <c r="D151" s="190" t="str">
        <f t="shared" si="24"/>
        <v>-</v>
      </c>
      <c r="E151" s="191"/>
      <c r="F151" s="190" t="str">
        <f t="shared" si="25"/>
        <v>-</v>
      </c>
      <c r="G151" s="190" t="str">
        <f t="shared" si="20"/>
        <v>-</v>
      </c>
      <c r="H151" s="189" t="str">
        <f t="shared" si="21"/>
        <v>-</v>
      </c>
      <c r="I151" s="190" t="str">
        <f t="shared" si="22"/>
        <v>-</v>
      </c>
      <c r="J151" s="189" t="str">
        <f t="shared" si="26"/>
        <v>-</v>
      </c>
      <c r="K151" s="172"/>
      <c r="L151" s="172"/>
    </row>
    <row r="152" spans="1:12" x14ac:dyDescent="0.2">
      <c r="A152" s="187" t="str">
        <f t="shared" si="23"/>
        <v>-</v>
      </c>
      <c r="B152" s="188" t="str">
        <f t="shared" si="19"/>
        <v>-</v>
      </c>
      <c r="C152" s="189" t="str">
        <f t="shared" si="27"/>
        <v>-</v>
      </c>
      <c r="D152" s="190" t="str">
        <f t="shared" si="24"/>
        <v>-</v>
      </c>
      <c r="E152" s="191"/>
      <c r="F152" s="190" t="str">
        <f t="shared" si="25"/>
        <v>-</v>
      </c>
      <c r="G152" s="190" t="str">
        <f t="shared" si="20"/>
        <v>-</v>
      </c>
      <c r="H152" s="189" t="str">
        <f t="shared" si="21"/>
        <v>-</v>
      </c>
      <c r="I152" s="190" t="str">
        <f t="shared" si="22"/>
        <v>-</v>
      </c>
      <c r="J152" s="189" t="str">
        <f t="shared" si="26"/>
        <v>-</v>
      </c>
      <c r="K152" s="172"/>
      <c r="L152" s="172"/>
    </row>
    <row r="153" spans="1:12" x14ac:dyDescent="0.2">
      <c r="A153" s="187" t="str">
        <f t="shared" si="23"/>
        <v>-</v>
      </c>
      <c r="B153" s="188" t="str">
        <f t="shared" si="19"/>
        <v>-</v>
      </c>
      <c r="C153" s="189" t="str">
        <f t="shared" si="27"/>
        <v>-</v>
      </c>
      <c r="D153" s="190" t="str">
        <f t="shared" si="24"/>
        <v>-</v>
      </c>
      <c r="E153" s="191"/>
      <c r="F153" s="190" t="str">
        <f t="shared" si="25"/>
        <v>-</v>
      </c>
      <c r="G153" s="190" t="str">
        <f t="shared" si="20"/>
        <v>-</v>
      </c>
      <c r="H153" s="189" t="str">
        <f t="shared" si="21"/>
        <v>-</v>
      </c>
      <c r="I153" s="190" t="str">
        <f t="shared" si="22"/>
        <v>-</v>
      </c>
      <c r="J153" s="189" t="str">
        <f t="shared" si="26"/>
        <v>-</v>
      </c>
      <c r="K153" s="172"/>
      <c r="L153" s="172"/>
    </row>
    <row r="154" spans="1:12" x14ac:dyDescent="0.2">
      <c r="A154" s="187" t="str">
        <f t="shared" si="23"/>
        <v>-</v>
      </c>
      <c r="B154" s="188" t="str">
        <f t="shared" si="19"/>
        <v>-</v>
      </c>
      <c r="C154" s="189" t="str">
        <f>IF(I153&gt;0,I153,"-")</f>
        <v>-</v>
      </c>
      <c r="D154" s="190" t="str">
        <f t="shared" si="24"/>
        <v>-</v>
      </c>
      <c r="E154" s="191"/>
      <c r="F154" s="190" t="str">
        <f t="shared" si="25"/>
        <v>-</v>
      </c>
      <c r="G154" s="190" t="str">
        <f t="shared" si="20"/>
        <v>-</v>
      </c>
      <c r="H154" s="189" t="str">
        <f t="shared" si="21"/>
        <v>-</v>
      </c>
      <c r="I154" s="190" t="str">
        <f t="shared" si="22"/>
        <v>-</v>
      </c>
      <c r="J154" s="189" t="str">
        <f t="shared" si="26"/>
        <v>-</v>
      </c>
      <c r="K154" s="172"/>
      <c r="L154" s="172"/>
    </row>
    <row r="155" spans="1:12" x14ac:dyDescent="0.2">
      <c r="A155" s="187" t="str">
        <f t="shared" si="23"/>
        <v>-</v>
      </c>
      <c r="B155" s="188" t="str">
        <f t="shared" si="19"/>
        <v>-</v>
      </c>
      <c r="C155" s="189" t="str">
        <f t="shared" si="27"/>
        <v>-</v>
      </c>
      <c r="D155" s="190" t="str">
        <f t="shared" si="24"/>
        <v>-</v>
      </c>
      <c r="E155" s="191"/>
      <c r="F155" s="190" t="str">
        <f t="shared" si="25"/>
        <v>-</v>
      </c>
      <c r="G155" s="190" t="str">
        <f t="shared" si="20"/>
        <v>-</v>
      </c>
      <c r="H155" s="189" t="str">
        <f t="shared" si="21"/>
        <v>-</v>
      </c>
      <c r="I155" s="190" t="str">
        <f t="shared" si="22"/>
        <v>-</v>
      </c>
      <c r="J155" s="189" t="str">
        <f t="shared" si="26"/>
        <v>-</v>
      </c>
      <c r="K155" s="172"/>
      <c r="L155" s="172"/>
    </row>
    <row r="156" spans="1:12" x14ac:dyDescent="0.2">
      <c r="A156" s="187" t="str">
        <f t="shared" si="23"/>
        <v>-</v>
      </c>
      <c r="B156" s="188" t="str">
        <f t="shared" si="19"/>
        <v>-</v>
      </c>
      <c r="C156" s="189" t="str">
        <f t="shared" si="27"/>
        <v>-</v>
      </c>
      <c r="D156" s="190" t="str">
        <f t="shared" si="24"/>
        <v>-</v>
      </c>
      <c r="E156" s="191"/>
      <c r="F156" s="190" t="str">
        <f t="shared" si="25"/>
        <v>-</v>
      </c>
      <c r="G156" s="190" t="str">
        <f t="shared" si="20"/>
        <v>-</v>
      </c>
      <c r="H156" s="189" t="str">
        <f t="shared" si="21"/>
        <v>-</v>
      </c>
      <c r="I156" s="190" t="str">
        <f t="shared" si="22"/>
        <v>-</v>
      </c>
      <c r="J156" s="189" t="str">
        <f t="shared" si="26"/>
        <v>-</v>
      </c>
      <c r="K156" s="172"/>
      <c r="L156" s="172"/>
    </row>
    <row r="157" spans="1:12" x14ac:dyDescent="0.2">
      <c r="A157" s="187" t="str">
        <f t="shared" si="23"/>
        <v>-</v>
      </c>
      <c r="B157" s="188" t="str">
        <f t="shared" si="19"/>
        <v>-</v>
      </c>
      <c r="C157" s="189" t="str">
        <f t="shared" si="27"/>
        <v>-</v>
      </c>
      <c r="D157" s="190" t="str">
        <f t="shared" si="24"/>
        <v>-</v>
      </c>
      <c r="E157" s="191"/>
      <c r="F157" s="190" t="str">
        <f t="shared" si="25"/>
        <v>-</v>
      </c>
      <c r="G157" s="190" t="str">
        <f t="shared" si="20"/>
        <v>-</v>
      </c>
      <c r="H157" s="189" t="str">
        <f t="shared" si="21"/>
        <v>-</v>
      </c>
      <c r="I157" s="190" t="str">
        <f t="shared" si="22"/>
        <v>-</v>
      </c>
      <c r="J157" s="189" t="str">
        <f t="shared" si="26"/>
        <v>-</v>
      </c>
      <c r="K157" s="172"/>
      <c r="L157" s="172"/>
    </row>
    <row r="158" spans="1:12" x14ac:dyDescent="0.2">
      <c r="A158" s="187" t="str">
        <f t="shared" si="23"/>
        <v>-</v>
      </c>
      <c r="B158" s="188" t="str">
        <f t="shared" si="19"/>
        <v>-</v>
      </c>
      <c r="C158" s="189" t="str">
        <f t="shared" si="27"/>
        <v>-</v>
      </c>
      <c r="D158" s="190" t="str">
        <f t="shared" si="24"/>
        <v>-</v>
      </c>
      <c r="E158" s="191"/>
      <c r="F158" s="190" t="str">
        <f t="shared" si="25"/>
        <v>-</v>
      </c>
      <c r="G158" s="190" t="str">
        <f t="shared" si="20"/>
        <v>-</v>
      </c>
      <c r="H158" s="189" t="str">
        <f t="shared" si="21"/>
        <v>-</v>
      </c>
      <c r="I158" s="190" t="str">
        <f t="shared" si="22"/>
        <v>-</v>
      </c>
      <c r="J158" s="189" t="str">
        <f t="shared" si="26"/>
        <v>-</v>
      </c>
      <c r="K158" s="172"/>
      <c r="L158" s="172"/>
    </row>
    <row r="159" spans="1:12" x14ac:dyDescent="0.2">
      <c r="A159" s="187" t="str">
        <f t="shared" si="23"/>
        <v>-</v>
      </c>
      <c r="B159" s="188" t="str">
        <f t="shared" si="19"/>
        <v>-</v>
      </c>
      <c r="C159" s="189" t="str">
        <f t="shared" si="27"/>
        <v>-</v>
      </c>
      <c r="D159" s="190" t="str">
        <f t="shared" si="24"/>
        <v>-</v>
      </c>
      <c r="E159" s="191"/>
      <c r="F159" s="190" t="str">
        <f t="shared" si="25"/>
        <v>-</v>
      </c>
      <c r="G159" s="190" t="str">
        <f t="shared" si="20"/>
        <v>-</v>
      </c>
      <c r="H159" s="189" t="str">
        <f t="shared" si="21"/>
        <v>-</v>
      </c>
      <c r="I159" s="190" t="str">
        <f t="shared" si="22"/>
        <v>-</v>
      </c>
      <c r="J159" s="189" t="str">
        <f t="shared" si="26"/>
        <v>-</v>
      </c>
      <c r="K159" s="172"/>
      <c r="L159" s="172"/>
    </row>
    <row r="160" spans="1:12" x14ac:dyDescent="0.2">
      <c r="A160" s="187" t="str">
        <f t="shared" si="23"/>
        <v>-</v>
      </c>
      <c r="B160" s="188" t="str">
        <f t="shared" si="19"/>
        <v>-</v>
      </c>
      <c r="C160" s="189" t="str">
        <f t="shared" si="27"/>
        <v>-</v>
      </c>
      <c r="D160" s="190" t="str">
        <f t="shared" si="24"/>
        <v>-</v>
      </c>
      <c r="E160" s="191"/>
      <c r="F160" s="190" t="str">
        <f t="shared" si="25"/>
        <v>-</v>
      </c>
      <c r="G160" s="190" t="str">
        <f t="shared" si="20"/>
        <v>-</v>
      </c>
      <c r="H160" s="189" t="str">
        <f t="shared" si="21"/>
        <v>-</v>
      </c>
      <c r="I160" s="190" t="str">
        <f t="shared" si="22"/>
        <v>-</v>
      </c>
      <c r="J160" s="189" t="str">
        <f t="shared" si="26"/>
        <v>-</v>
      </c>
      <c r="K160" s="172"/>
      <c r="L160" s="172"/>
    </row>
    <row r="161" spans="1:12" x14ac:dyDescent="0.2">
      <c r="A161" s="187" t="str">
        <f t="shared" si="23"/>
        <v>-</v>
      </c>
      <c r="B161" s="188" t="str">
        <f t="shared" si="19"/>
        <v>-</v>
      </c>
      <c r="C161" s="189" t="str">
        <f t="shared" si="27"/>
        <v>-</v>
      </c>
      <c r="D161" s="190" t="str">
        <f t="shared" si="24"/>
        <v>-</v>
      </c>
      <c r="E161" s="191"/>
      <c r="F161" s="190" t="str">
        <f t="shared" si="25"/>
        <v>-</v>
      </c>
      <c r="G161" s="190" t="str">
        <f t="shared" si="20"/>
        <v>-</v>
      </c>
      <c r="H161" s="189" t="str">
        <f t="shared" si="21"/>
        <v>-</v>
      </c>
      <c r="I161" s="190" t="str">
        <f t="shared" si="22"/>
        <v>-</v>
      </c>
      <c r="J161" s="189" t="str">
        <f t="shared" si="26"/>
        <v>-</v>
      </c>
      <c r="K161" s="172"/>
      <c r="L161" s="172"/>
    </row>
    <row r="162" spans="1:12" x14ac:dyDescent="0.2">
      <c r="A162" s="187" t="str">
        <f t="shared" si="23"/>
        <v>-</v>
      </c>
      <c r="B162" s="188" t="str">
        <f t="shared" si="19"/>
        <v>-</v>
      </c>
      <c r="C162" s="189" t="str">
        <f t="shared" si="27"/>
        <v>-</v>
      </c>
      <c r="D162" s="190" t="str">
        <f t="shared" si="24"/>
        <v>-</v>
      </c>
      <c r="E162" s="191"/>
      <c r="F162" s="190" t="str">
        <f t="shared" si="25"/>
        <v>-</v>
      </c>
      <c r="G162" s="190" t="str">
        <f t="shared" si="20"/>
        <v>-</v>
      </c>
      <c r="H162" s="189" t="str">
        <f t="shared" si="21"/>
        <v>-</v>
      </c>
      <c r="I162" s="190" t="str">
        <f t="shared" si="22"/>
        <v>-</v>
      </c>
      <c r="J162" s="189" t="str">
        <f t="shared" si="26"/>
        <v>-</v>
      </c>
      <c r="K162" s="172"/>
      <c r="L162" s="172"/>
    </row>
    <row r="163" spans="1:12" x14ac:dyDescent="0.2">
      <c r="A163" s="187" t="str">
        <f t="shared" si="23"/>
        <v>-</v>
      </c>
      <c r="B163" s="188" t="str">
        <f t="shared" si="19"/>
        <v>-</v>
      </c>
      <c r="C163" s="189" t="str">
        <f t="shared" si="27"/>
        <v>-</v>
      </c>
      <c r="D163" s="190" t="str">
        <f t="shared" si="24"/>
        <v>-</v>
      </c>
      <c r="E163" s="191"/>
      <c r="F163" s="190" t="str">
        <f t="shared" si="25"/>
        <v>-</v>
      </c>
      <c r="G163" s="190" t="str">
        <f t="shared" si="20"/>
        <v>-</v>
      </c>
      <c r="H163" s="189" t="str">
        <f t="shared" si="21"/>
        <v>-</v>
      </c>
      <c r="I163" s="190" t="str">
        <f t="shared" si="22"/>
        <v>-</v>
      </c>
      <c r="J163" s="189" t="str">
        <f t="shared" si="26"/>
        <v>-</v>
      </c>
      <c r="K163" s="172"/>
      <c r="L163" s="172"/>
    </row>
    <row r="164" spans="1:12" x14ac:dyDescent="0.2">
      <c r="A164" s="187" t="str">
        <f t="shared" si="23"/>
        <v>-</v>
      </c>
      <c r="B164" s="188" t="str">
        <f t="shared" si="19"/>
        <v>-</v>
      </c>
      <c r="C164" s="189" t="str">
        <f t="shared" si="27"/>
        <v>-</v>
      </c>
      <c r="D164" s="190" t="str">
        <f t="shared" si="24"/>
        <v>-</v>
      </c>
      <c r="E164" s="191"/>
      <c r="F164" s="190" t="str">
        <f t="shared" si="25"/>
        <v>-</v>
      </c>
      <c r="G164" s="190" t="str">
        <f t="shared" si="20"/>
        <v>-</v>
      </c>
      <c r="H164" s="189" t="str">
        <f t="shared" si="21"/>
        <v>-</v>
      </c>
      <c r="I164" s="190" t="str">
        <f t="shared" si="22"/>
        <v>-</v>
      </c>
      <c r="J164" s="189" t="str">
        <f t="shared" si="26"/>
        <v>-</v>
      </c>
      <c r="K164" s="172"/>
      <c r="L164" s="172"/>
    </row>
    <row r="165" spans="1:12" x14ac:dyDescent="0.2">
      <c r="A165" s="187" t="str">
        <f t="shared" si="23"/>
        <v>-</v>
      </c>
      <c r="B165" s="188" t="str">
        <f t="shared" si="19"/>
        <v>-</v>
      </c>
      <c r="C165" s="189" t="str">
        <f t="shared" si="27"/>
        <v>-</v>
      </c>
      <c r="D165" s="190" t="str">
        <f t="shared" si="24"/>
        <v>-</v>
      </c>
      <c r="E165" s="191"/>
      <c r="F165" s="190" t="str">
        <f t="shared" si="25"/>
        <v>-</v>
      </c>
      <c r="G165" s="190" t="str">
        <f t="shared" si="20"/>
        <v>-</v>
      </c>
      <c r="H165" s="189" t="str">
        <f t="shared" si="21"/>
        <v>-</v>
      </c>
      <c r="I165" s="190" t="str">
        <f t="shared" si="22"/>
        <v>-</v>
      </c>
      <c r="J165" s="189" t="str">
        <f t="shared" si="26"/>
        <v>-</v>
      </c>
      <c r="K165" s="172"/>
      <c r="L165" s="172"/>
    </row>
    <row r="166" spans="1:12" x14ac:dyDescent="0.2">
      <c r="A166" s="187" t="str">
        <f t="shared" si="23"/>
        <v>-</v>
      </c>
      <c r="B166" s="188" t="str">
        <f t="shared" si="19"/>
        <v>-</v>
      </c>
      <c r="C166" s="189" t="str">
        <f t="shared" si="27"/>
        <v>-</v>
      </c>
      <c r="D166" s="190" t="str">
        <f t="shared" si="24"/>
        <v>-</v>
      </c>
      <c r="E166" s="191"/>
      <c r="F166" s="190" t="str">
        <f t="shared" si="25"/>
        <v>-</v>
      </c>
      <c r="G166" s="190" t="str">
        <f t="shared" si="20"/>
        <v>-</v>
      </c>
      <c r="H166" s="189" t="str">
        <f t="shared" si="21"/>
        <v>-</v>
      </c>
      <c r="I166" s="190" t="str">
        <f t="shared" si="22"/>
        <v>-</v>
      </c>
      <c r="J166" s="189" t="str">
        <f t="shared" si="26"/>
        <v>-</v>
      </c>
      <c r="K166" s="172"/>
      <c r="L166" s="172"/>
    </row>
    <row r="167" spans="1:12" x14ac:dyDescent="0.2">
      <c r="A167" s="187" t="str">
        <f t="shared" si="23"/>
        <v>-</v>
      </c>
      <c r="B167" s="188" t="str">
        <f t="shared" si="19"/>
        <v>-</v>
      </c>
      <c r="C167" s="189" t="str">
        <f t="shared" si="27"/>
        <v>-</v>
      </c>
      <c r="D167" s="190" t="str">
        <f t="shared" si="24"/>
        <v>-</v>
      </c>
      <c r="E167" s="191"/>
      <c r="F167" s="190" t="str">
        <f t="shared" si="25"/>
        <v>-</v>
      </c>
      <c r="G167" s="190" t="str">
        <f t="shared" si="20"/>
        <v>-</v>
      </c>
      <c r="H167" s="189" t="str">
        <f t="shared" si="21"/>
        <v>-</v>
      </c>
      <c r="I167" s="190" t="str">
        <f t="shared" si="22"/>
        <v>-</v>
      </c>
      <c r="J167" s="189" t="str">
        <f t="shared" si="26"/>
        <v>-</v>
      </c>
      <c r="K167" s="172"/>
      <c r="L167" s="172"/>
    </row>
    <row r="168" spans="1:12" x14ac:dyDescent="0.2">
      <c r="A168" s="187" t="str">
        <f t="shared" si="23"/>
        <v>-</v>
      </c>
      <c r="B168" s="188" t="str">
        <f t="shared" si="19"/>
        <v>-</v>
      </c>
      <c r="C168" s="189" t="str">
        <f t="shared" si="27"/>
        <v>-</v>
      </c>
      <c r="D168" s="190" t="str">
        <f t="shared" si="24"/>
        <v>-</v>
      </c>
      <c r="E168" s="191"/>
      <c r="F168" s="190" t="str">
        <f t="shared" si="25"/>
        <v>-</v>
      </c>
      <c r="G168" s="190" t="str">
        <f t="shared" si="20"/>
        <v>-</v>
      </c>
      <c r="H168" s="189" t="str">
        <f t="shared" si="21"/>
        <v>-</v>
      </c>
      <c r="I168" s="190" t="str">
        <f t="shared" si="22"/>
        <v>-</v>
      </c>
      <c r="J168" s="189" t="str">
        <f t="shared" si="26"/>
        <v>-</v>
      </c>
      <c r="K168" s="172"/>
      <c r="L168" s="172"/>
    </row>
    <row r="169" spans="1:12" x14ac:dyDescent="0.2">
      <c r="A169" s="187" t="str">
        <f t="shared" si="23"/>
        <v>-</v>
      </c>
      <c r="B169" s="188" t="str">
        <f t="shared" si="19"/>
        <v>-</v>
      </c>
      <c r="C169" s="189" t="str">
        <f t="shared" si="27"/>
        <v>-</v>
      </c>
      <c r="D169" s="190" t="str">
        <f t="shared" si="24"/>
        <v>-</v>
      </c>
      <c r="E169" s="191"/>
      <c r="F169" s="190" t="str">
        <f t="shared" si="25"/>
        <v>-</v>
      </c>
      <c r="G169" s="190" t="str">
        <f t="shared" si="20"/>
        <v>-</v>
      </c>
      <c r="H169" s="189" t="str">
        <f t="shared" si="21"/>
        <v>-</v>
      </c>
      <c r="I169" s="190" t="str">
        <f t="shared" si="22"/>
        <v>-</v>
      </c>
      <c r="J169" s="189" t="str">
        <f t="shared" si="26"/>
        <v>-</v>
      </c>
      <c r="K169" s="172"/>
      <c r="L169" s="172"/>
    </row>
    <row r="170" spans="1:12" x14ac:dyDescent="0.2">
      <c r="A170" s="187" t="str">
        <f t="shared" si="23"/>
        <v>-</v>
      </c>
      <c r="B170" s="188" t="str">
        <f t="shared" si="19"/>
        <v>-</v>
      </c>
      <c r="C170" s="189" t="str">
        <f t="shared" si="27"/>
        <v>-</v>
      </c>
      <c r="D170" s="190" t="str">
        <f t="shared" si="24"/>
        <v>-</v>
      </c>
      <c r="E170" s="191"/>
      <c r="F170" s="190" t="str">
        <f t="shared" si="25"/>
        <v>-</v>
      </c>
      <c r="G170" s="190" t="str">
        <f t="shared" si="20"/>
        <v>-</v>
      </c>
      <c r="H170" s="189" t="str">
        <f t="shared" si="21"/>
        <v>-</v>
      </c>
      <c r="I170" s="190" t="str">
        <f t="shared" si="22"/>
        <v>-</v>
      </c>
      <c r="J170" s="189" t="str">
        <f t="shared" si="26"/>
        <v>-</v>
      </c>
      <c r="K170" s="172"/>
      <c r="L170" s="172"/>
    </row>
    <row r="171" spans="1:12" x14ac:dyDescent="0.2">
      <c r="A171" s="187" t="str">
        <f t="shared" si="23"/>
        <v>-</v>
      </c>
      <c r="B171" s="188" t="str">
        <f t="shared" si="19"/>
        <v>-</v>
      </c>
      <c r="C171" s="189" t="str">
        <f t="shared" si="27"/>
        <v>-</v>
      </c>
      <c r="D171" s="190" t="str">
        <f t="shared" si="24"/>
        <v>-</v>
      </c>
      <c r="E171" s="191"/>
      <c r="F171" s="190" t="str">
        <f t="shared" si="25"/>
        <v>-</v>
      </c>
      <c r="G171" s="190" t="str">
        <f t="shared" si="20"/>
        <v>-</v>
      </c>
      <c r="H171" s="189" t="str">
        <f t="shared" si="21"/>
        <v>-</v>
      </c>
      <c r="I171" s="190" t="str">
        <f t="shared" si="22"/>
        <v>-</v>
      </c>
      <c r="J171" s="189" t="str">
        <f t="shared" si="26"/>
        <v>-</v>
      </c>
      <c r="K171" s="172"/>
      <c r="L171" s="172"/>
    </row>
    <row r="172" spans="1:12" x14ac:dyDescent="0.2">
      <c r="A172" s="187" t="str">
        <f t="shared" si="23"/>
        <v>-</v>
      </c>
      <c r="B172" s="188" t="str">
        <f t="shared" si="19"/>
        <v>-</v>
      </c>
      <c r="C172" s="189" t="str">
        <f t="shared" si="27"/>
        <v>-</v>
      </c>
      <c r="D172" s="190" t="str">
        <f t="shared" si="24"/>
        <v>-</v>
      </c>
      <c r="E172" s="191"/>
      <c r="F172" s="190" t="str">
        <f t="shared" si="25"/>
        <v>-</v>
      </c>
      <c r="G172" s="190" t="str">
        <f t="shared" si="20"/>
        <v>-</v>
      </c>
      <c r="H172" s="189" t="str">
        <f t="shared" si="21"/>
        <v>-</v>
      </c>
      <c r="I172" s="190" t="str">
        <f t="shared" si="22"/>
        <v>-</v>
      </c>
      <c r="J172" s="189" t="str">
        <f t="shared" si="26"/>
        <v>-</v>
      </c>
      <c r="K172" s="172"/>
      <c r="L172" s="172"/>
    </row>
    <row r="173" spans="1:12" x14ac:dyDescent="0.2">
      <c r="A173" s="187" t="str">
        <f t="shared" si="23"/>
        <v>-</v>
      </c>
      <c r="B173" s="188" t="str">
        <f t="shared" si="19"/>
        <v>-</v>
      </c>
      <c r="C173" s="189" t="str">
        <f t="shared" si="27"/>
        <v>-</v>
      </c>
      <c r="D173" s="190" t="str">
        <f t="shared" si="24"/>
        <v>-</v>
      </c>
      <c r="E173" s="191"/>
      <c r="F173" s="190" t="str">
        <f t="shared" si="25"/>
        <v>-</v>
      </c>
      <c r="G173" s="190" t="str">
        <f t="shared" si="20"/>
        <v>-</v>
      </c>
      <c r="H173" s="189" t="str">
        <f t="shared" si="21"/>
        <v>-</v>
      </c>
      <c r="I173" s="190" t="str">
        <f t="shared" si="22"/>
        <v>-</v>
      </c>
      <c r="J173" s="189" t="str">
        <f t="shared" si="26"/>
        <v>-</v>
      </c>
      <c r="K173" s="172"/>
      <c r="L173" s="172"/>
    </row>
    <row r="174" spans="1:12" x14ac:dyDescent="0.2">
      <c r="A174" s="187" t="str">
        <f t="shared" si="23"/>
        <v>-</v>
      </c>
      <c r="B174" s="188" t="str">
        <f t="shared" si="19"/>
        <v>-</v>
      </c>
      <c r="C174" s="189" t="str">
        <f t="shared" si="27"/>
        <v>-</v>
      </c>
      <c r="D174" s="190" t="str">
        <f t="shared" si="24"/>
        <v>-</v>
      </c>
      <c r="E174" s="191"/>
      <c r="F174" s="190" t="str">
        <f t="shared" si="25"/>
        <v>-</v>
      </c>
      <c r="G174" s="190" t="str">
        <f t="shared" si="20"/>
        <v>-</v>
      </c>
      <c r="H174" s="189" t="str">
        <f t="shared" si="21"/>
        <v>-</v>
      </c>
      <c r="I174" s="190" t="str">
        <f t="shared" si="22"/>
        <v>-</v>
      </c>
      <c r="J174" s="189" t="str">
        <f t="shared" si="26"/>
        <v>-</v>
      </c>
      <c r="K174" s="172"/>
      <c r="L174" s="172"/>
    </row>
    <row r="175" spans="1:12" x14ac:dyDescent="0.2">
      <c r="A175" s="187" t="str">
        <f t="shared" si="23"/>
        <v>-</v>
      </c>
      <c r="B175" s="188" t="str">
        <f t="shared" si="19"/>
        <v>-</v>
      </c>
      <c r="C175" s="189" t="str">
        <f t="shared" si="27"/>
        <v>-</v>
      </c>
      <c r="D175" s="190" t="str">
        <f t="shared" si="24"/>
        <v>-</v>
      </c>
      <c r="E175" s="191"/>
      <c r="F175" s="190" t="str">
        <f t="shared" si="25"/>
        <v>-</v>
      </c>
      <c r="G175" s="190" t="str">
        <f t="shared" si="20"/>
        <v>-</v>
      </c>
      <c r="H175" s="189" t="str">
        <f t="shared" si="21"/>
        <v>-</v>
      </c>
      <c r="I175" s="190" t="str">
        <f t="shared" si="22"/>
        <v>-</v>
      </c>
      <c r="J175" s="189" t="str">
        <f t="shared" si="26"/>
        <v>-</v>
      </c>
      <c r="K175" s="172"/>
      <c r="L175" s="172"/>
    </row>
    <row r="176" spans="1:12" x14ac:dyDescent="0.2">
      <c r="A176" s="187" t="str">
        <f t="shared" si="23"/>
        <v>-</v>
      </c>
      <c r="B176" s="188" t="str">
        <f t="shared" si="19"/>
        <v>-</v>
      </c>
      <c r="C176" s="189" t="str">
        <f t="shared" si="27"/>
        <v>-</v>
      </c>
      <c r="D176" s="190" t="str">
        <f t="shared" si="24"/>
        <v>-</v>
      </c>
      <c r="E176" s="191"/>
      <c r="F176" s="190" t="str">
        <f t="shared" si="25"/>
        <v>-</v>
      </c>
      <c r="G176" s="190" t="str">
        <f t="shared" si="20"/>
        <v>-</v>
      </c>
      <c r="H176" s="189" t="str">
        <f t="shared" si="21"/>
        <v>-</v>
      </c>
      <c r="I176" s="190" t="str">
        <f t="shared" si="22"/>
        <v>-</v>
      </c>
      <c r="J176" s="189" t="str">
        <f t="shared" si="26"/>
        <v>-</v>
      </c>
      <c r="K176" s="172"/>
      <c r="L176" s="172"/>
    </row>
    <row r="177" spans="1:12" x14ac:dyDescent="0.2">
      <c r="A177" s="187" t="str">
        <f t="shared" si="23"/>
        <v>-</v>
      </c>
      <c r="B177" s="188" t="str">
        <f t="shared" si="19"/>
        <v>-</v>
      </c>
      <c r="C177" s="189" t="str">
        <f t="shared" si="27"/>
        <v>-</v>
      </c>
      <c r="D177" s="190" t="str">
        <f t="shared" si="24"/>
        <v>-</v>
      </c>
      <c r="E177" s="191"/>
      <c r="F177" s="190" t="str">
        <f t="shared" si="25"/>
        <v>-</v>
      </c>
      <c r="G177" s="190" t="str">
        <f t="shared" si="20"/>
        <v>-</v>
      </c>
      <c r="H177" s="189" t="str">
        <f t="shared" si="21"/>
        <v>-</v>
      </c>
      <c r="I177" s="190" t="str">
        <f t="shared" si="22"/>
        <v>-</v>
      </c>
      <c r="J177" s="189" t="str">
        <f t="shared" si="26"/>
        <v>-</v>
      </c>
      <c r="K177" s="172"/>
      <c r="L177" s="172"/>
    </row>
    <row r="178" spans="1:12" x14ac:dyDescent="0.2">
      <c r="A178" s="187" t="str">
        <f t="shared" si="23"/>
        <v>-</v>
      </c>
      <c r="B178" s="188" t="str">
        <f t="shared" si="19"/>
        <v>-</v>
      </c>
      <c r="C178" s="189" t="str">
        <f t="shared" si="27"/>
        <v>-</v>
      </c>
      <c r="D178" s="190" t="str">
        <f t="shared" si="24"/>
        <v>-</v>
      </c>
      <c r="E178" s="191"/>
      <c r="F178" s="190" t="str">
        <f t="shared" si="25"/>
        <v>-</v>
      </c>
      <c r="G178" s="190" t="str">
        <f t="shared" si="20"/>
        <v>-</v>
      </c>
      <c r="H178" s="189" t="str">
        <f t="shared" si="21"/>
        <v>-</v>
      </c>
      <c r="I178" s="190" t="str">
        <f t="shared" si="22"/>
        <v>-</v>
      </c>
      <c r="J178" s="189" t="str">
        <f t="shared" si="26"/>
        <v>-</v>
      </c>
      <c r="K178" s="172"/>
      <c r="L178" s="172"/>
    </row>
    <row r="179" spans="1:12" x14ac:dyDescent="0.2">
      <c r="A179" s="187" t="str">
        <f t="shared" si="23"/>
        <v>-</v>
      </c>
      <c r="B179" s="188" t="str">
        <f t="shared" si="19"/>
        <v>-</v>
      </c>
      <c r="C179" s="189" t="str">
        <f t="shared" si="27"/>
        <v>-</v>
      </c>
      <c r="D179" s="190" t="str">
        <f t="shared" si="24"/>
        <v>-</v>
      </c>
      <c r="E179" s="191"/>
      <c r="F179" s="190" t="str">
        <f t="shared" si="25"/>
        <v>-</v>
      </c>
      <c r="G179" s="190" t="str">
        <f t="shared" si="20"/>
        <v>-</v>
      </c>
      <c r="H179" s="189" t="str">
        <f t="shared" si="21"/>
        <v>-</v>
      </c>
      <c r="I179" s="190" t="str">
        <f t="shared" si="22"/>
        <v>-</v>
      </c>
      <c r="J179" s="189" t="str">
        <f t="shared" si="26"/>
        <v>-</v>
      </c>
      <c r="K179" s="172"/>
      <c r="L179" s="172"/>
    </row>
    <row r="180" spans="1:12" x14ac:dyDescent="0.2">
      <c r="A180" s="187" t="str">
        <f t="shared" si="23"/>
        <v>-</v>
      </c>
      <c r="B180" s="188" t="str">
        <f t="shared" si="19"/>
        <v>-</v>
      </c>
      <c r="C180" s="189" t="str">
        <f t="shared" si="27"/>
        <v>-</v>
      </c>
      <c r="D180" s="190" t="str">
        <f t="shared" si="24"/>
        <v>-</v>
      </c>
      <c r="E180" s="191"/>
      <c r="F180" s="190" t="str">
        <f t="shared" si="25"/>
        <v>-</v>
      </c>
      <c r="G180" s="190" t="str">
        <f t="shared" si="20"/>
        <v>-</v>
      </c>
      <c r="H180" s="189" t="str">
        <f t="shared" si="21"/>
        <v>-</v>
      </c>
      <c r="I180" s="190" t="str">
        <f t="shared" si="22"/>
        <v>-</v>
      </c>
      <c r="J180" s="189" t="str">
        <f t="shared" si="26"/>
        <v>-</v>
      </c>
      <c r="K180" s="172"/>
      <c r="L180" s="172"/>
    </row>
    <row r="181" spans="1:12" x14ac:dyDescent="0.2">
      <c r="A181" s="187" t="str">
        <f t="shared" si="23"/>
        <v>-</v>
      </c>
      <c r="B181" s="188" t="str">
        <f t="shared" si="19"/>
        <v>-</v>
      </c>
      <c r="C181" s="189" t="str">
        <f t="shared" si="27"/>
        <v>-</v>
      </c>
      <c r="D181" s="190" t="str">
        <f t="shared" si="24"/>
        <v>-</v>
      </c>
      <c r="E181" s="191"/>
      <c r="F181" s="190" t="str">
        <f t="shared" si="25"/>
        <v>-</v>
      </c>
      <c r="G181" s="190" t="str">
        <f t="shared" si="20"/>
        <v>-</v>
      </c>
      <c r="H181" s="189" t="str">
        <f t="shared" si="21"/>
        <v>-</v>
      </c>
      <c r="I181" s="190" t="str">
        <f t="shared" si="22"/>
        <v>-</v>
      </c>
      <c r="J181" s="189" t="str">
        <f t="shared" si="26"/>
        <v>-</v>
      </c>
      <c r="K181" s="172"/>
      <c r="L181" s="172"/>
    </row>
    <row r="182" spans="1:12" x14ac:dyDescent="0.2">
      <c r="A182" s="187" t="str">
        <f t="shared" si="23"/>
        <v>-</v>
      </c>
      <c r="B182" s="188" t="str">
        <f t="shared" si="19"/>
        <v>-</v>
      </c>
      <c r="C182" s="189" t="str">
        <f t="shared" si="27"/>
        <v>-</v>
      </c>
      <c r="D182" s="190" t="str">
        <f t="shared" si="24"/>
        <v>-</v>
      </c>
      <c r="E182" s="191"/>
      <c r="F182" s="190" t="str">
        <f t="shared" si="25"/>
        <v>-</v>
      </c>
      <c r="G182" s="190" t="str">
        <f t="shared" si="20"/>
        <v>-</v>
      </c>
      <c r="H182" s="189" t="str">
        <f t="shared" si="21"/>
        <v>-</v>
      </c>
      <c r="I182" s="190" t="str">
        <f t="shared" si="22"/>
        <v>-</v>
      </c>
      <c r="J182" s="189" t="str">
        <f t="shared" si="26"/>
        <v>-</v>
      </c>
      <c r="K182" s="172"/>
      <c r="L182" s="172"/>
    </row>
    <row r="183" spans="1:12" x14ac:dyDescent="0.2">
      <c r="A183" s="187" t="str">
        <f t="shared" si="23"/>
        <v>-</v>
      </c>
      <c r="B183" s="188" t="str">
        <f t="shared" si="19"/>
        <v>-</v>
      </c>
      <c r="C183" s="189" t="str">
        <f t="shared" si="27"/>
        <v>-</v>
      </c>
      <c r="D183" s="190" t="str">
        <f t="shared" si="24"/>
        <v>-</v>
      </c>
      <c r="E183" s="191"/>
      <c r="F183" s="190" t="str">
        <f t="shared" si="25"/>
        <v>-</v>
      </c>
      <c r="G183" s="190" t="str">
        <f t="shared" si="20"/>
        <v>-</v>
      </c>
      <c r="H183" s="189" t="str">
        <f t="shared" si="21"/>
        <v>-</v>
      </c>
      <c r="I183" s="190" t="str">
        <f t="shared" si="22"/>
        <v>-</v>
      </c>
      <c r="J183" s="189" t="str">
        <f t="shared" si="26"/>
        <v>-</v>
      </c>
      <c r="K183" s="172"/>
      <c r="L183" s="172"/>
    </row>
    <row r="184" spans="1:12" x14ac:dyDescent="0.2">
      <c r="A184" s="187" t="str">
        <f t="shared" si="23"/>
        <v>-</v>
      </c>
      <c r="B184" s="188" t="str">
        <f t="shared" si="19"/>
        <v>-</v>
      </c>
      <c r="C184" s="189" t="str">
        <f t="shared" si="27"/>
        <v>-</v>
      </c>
      <c r="D184" s="190" t="str">
        <f t="shared" si="24"/>
        <v>-</v>
      </c>
      <c r="E184" s="191"/>
      <c r="F184" s="190" t="str">
        <f t="shared" si="25"/>
        <v>-</v>
      </c>
      <c r="G184" s="190" t="str">
        <f t="shared" si="20"/>
        <v>-</v>
      </c>
      <c r="H184" s="189" t="str">
        <f t="shared" si="21"/>
        <v>-</v>
      </c>
      <c r="I184" s="190" t="str">
        <f t="shared" si="22"/>
        <v>-</v>
      </c>
      <c r="J184" s="189" t="str">
        <f t="shared" si="26"/>
        <v>-</v>
      </c>
      <c r="K184" s="172"/>
      <c r="L184" s="172"/>
    </row>
    <row r="185" spans="1:12" x14ac:dyDescent="0.2">
      <c r="A185" s="187" t="str">
        <f t="shared" si="23"/>
        <v>-</v>
      </c>
      <c r="B185" s="188" t="str">
        <f t="shared" si="19"/>
        <v>-</v>
      </c>
      <c r="C185" s="189" t="str">
        <f t="shared" si="27"/>
        <v>-</v>
      </c>
      <c r="D185" s="190" t="str">
        <f t="shared" si="24"/>
        <v>-</v>
      </c>
      <c r="E185" s="191"/>
      <c r="F185" s="190" t="str">
        <f t="shared" si="25"/>
        <v>-</v>
      </c>
      <c r="G185" s="190" t="str">
        <f t="shared" si="20"/>
        <v>-</v>
      </c>
      <c r="H185" s="189" t="str">
        <f t="shared" si="21"/>
        <v>-</v>
      </c>
      <c r="I185" s="190" t="str">
        <f t="shared" si="22"/>
        <v>-</v>
      </c>
      <c r="J185" s="189" t="str">
        <f t="shared" si="26"/>
        <v>-</v>
      </c>
      <c r="K185" s="172"/>
      <c r="L185" s="172"/>
    </row>
    <row r="186" spans="1:12" x14ac:dyDescent="0.2">
      <c r="A186" s="187" t="str">
        <f t="shared" si="23"/>
        <v>-</v>
      </c>
      <c r="B186" s="188" t="str">
        <f t="shared" si="19"/>
        <v>-</v>
      </c>
      <c r="C186" s="189" t="str">
        <f t="shared" si="27"/>
        <v>-</v>
      </c>
      <c r="D186" s="190" t="str">
        <f t="shared" si="24"/>
        <v>-</v>
      </c>
      <c r="E186" s="191"/>
      <c r="F186" s="190" t="str">
        <f t="shared" si="25"/>
        <v>-</v>
      </c>
      <c r="G186" s="190" t="str">
        <f t="shared" si="20"/>
        <v>-</v>
      </c>
      <c r="H186" s="189" t="str">
        <f t="shared" si="21"/>
        <v>-</v>
      </c>
      <c r="I186" s="190" t="str">
        <f t="shared" si="22"/>
        <v>-</v>
      </c>
      <c r="J186" s="189" t="str">
        <f t="shared" si="26"/>
        <v>-</v>
      </c>
      <c r="K186" s="172"/>
      <c r="L186" s="172"/>
    </row>
    <row r="187" spans="1:12" x14ac:dyDescent="0.2">
      <c r="A187" s="187" t="str">
        <f t="shared" si="23"/>
        <v>-</v>
      </c>
      <c r="B187" s="188" t="str">
        <f t="shared" si="19"/>
        <v>-</v>
      </c>
      <c r="C187" s="189" t="str">
        <f t="shared" si="27"/>
        <v>-</v>
      </c>
      <c r="D187" s="190" t="str">
        <f t="shared" si="24"/>
        <v>-</v>
      </c>
      <c r="E187" s="191"/>
      <c r="F187" s="190" t="str">
        <f t="shared" si="25"/>
        <v>-</v>
      </c>
      <c r="G187" s="190" t="str">
        <f t="shared" si="20"/>
        <v>-</v>
      </c>
      <c r="H187" s="189" t="str">
        <f t="shared" si="21"/>
        <v>-</v>
      </c>
      <c r="I187" s="190" t="str">
        <f t="shared" si="22"/>
        <v>-</v>
      </c>
      <c r="J187" s="189" t="str">
        <f t="shared" si="26"/>
        <v>-</v>
      </c>
      <c r="K187" s="172"/>
      <c r="L187" s="172"/>
    </row>
    <row r="188" spans="1:12" x14ac:dyDescent="0.2">
      <c r="A188" s="187" t="str">
        <f t="shared" si="23"/>
        <v>-</v>
      </c>
      <c r="B188" s="188" t="str">
        <f t="shared" si="19"/>
        <v>-</v>
      </c>
      <c r="C188" s="189" t="str">
        <f t="shared" si="27"/>
        <v>-</v>
      </c>
      <c r="D188" s="190" t="str">
        <f t="shared" si="24"/>
        <v>-</v>
      </c>
      <c r="E188" s="191"/>
      <c r="F188" s="190" t="str">
        <f t="shared" si="25"/>
        <v>-</v>
      </c>
      <c r="G188" s="190" t="str">
        <f t="shared" si="20"/>
        <v>-</v>
      </c>
      <c r="H188" s="189" t="str">
        <f t="shared" si="21"/>
        <v>-</v>
      </c>
      <c r="I188" s="190" t="str">
        <f t="shared" si="22"/>
        <v>-</v>
      </c>
      <c r="J188" s="189" t="str">
        <f t="shared" si="26"/>
        <v>-</v>
      </c>
      <c r="K188" s="172"/>
      <c r="L188" s="172"/>
    </row>
    <row r="189" spans="1:12" x14ac:dyDescent="0.2">
      <c r="A189" s="187" t="str">
        <f t="shared" si="23"/>
        <v>-</v>
      </c>
      <c r="B189" s="188" t="str">
        <f t="shared" si="19"/>
        <v>-</v>
      </c>
      <c r="C189" s="189" t="str">
        <f t="shared" si="27"/>
        <v>-</v>
      </c>
      <c r="D189" s="190" t="str">
        <f t="shared" si="24"/>
        <v>-</v>
      </c>
      <c r="E189" s="191"/>
      <c r="F189" s="190" t="str">
        <f t="shared" si="25"/>
        <v>-</v>
      </c>
      <c r="G189" s="190" t="str">
        <f t="shared" si="20"/>
        <v>-</v>
      </c>
      <c r="H189" s="189" t="str">
        <f t="shared" si="21"/>
        <v>-</v>
      </c>
      <c r="I189" s="190" t="str">
        <f t="shared" si="22"/>
        <v>-</v>
      </c>
      <c r="J189" s="189" t="str">
        <f t="shared" si="26"/>
        <v>-</v>
      </c>
      <c r="K189" s="172"/>
      <c r="L189" s="172"/>
    </row>
    <row r="190" spans="1:12" x14ac:dyDescent="0.2">
      <c r="A190" s="187" t="str">
        <f t="shared" si="23"/>
        <v>-</v>
      </c>
      <c r="B190" s="188" t="str">
        <f t="shared" si="19"/>
        <v>-</v>
      </c>
      <c r="C190" s="189" t="str">
        <f t="shared" si="27"/>
        <v>-</v>
      </c>
      <c r="D190" s="190" t="str">
        <f t="shared" si="24"/>
        <v>-</v>
      </c>
      <c r="E190" s="191"/>
      <c r="F190" s="190" t="str">
        <f t="shared" si="25"/>
        <v>-</v>
      </c>
      <c r="G190" s="190" t="str">
        <f t="shared" si="20"/>
        <v>-</v>
      </c>
      <c r="H190" s="189" t="str">
        <f t="shared" si="21"/>
        <v>-</v>
      </c>
      <c r="I190" s="190" t="str">
        <f t="shared" si="22"/>
        <v>-</v>
      </c>
      <c r="J190" s="189" t="str">
        <f t="shared" si="26"/>
        <v>-</v>
      </c>
      <c r="K190" s="172"/>
      <c r="L190" s="172"/>
    </row>
    <row r="191" spans="1:12" x14ac:dyDescent="0.2">
      <c r="A191" s="187" t="str">
        <f t="shared" si="23"/>
        <v>-</v>
      </c>
      <c r="B191" s="188" t="str">
        <f t="shared" si="19"/>
        <v>-</v>
      </c>
      <c r="C191" s="189" t="str">
        <f t="shared" si="27"/>
        <v>-</v>
      </c>
      <c r="D191" s="190" t="str">
        <f t="shared" si="24"/>
        <v>-</v>
      </c>
      <c r="E191" s="191"/>
      <c r="F191" s="190" t="str">
        <f t="shared" si="25"/>
        <v>-</v>
      </c>
      <c r="G191" s="190" t="str">
        <f t="shared" si="20"/>
        <v>-</v>
      </c>
      <c r="H191" s="189" t="str">
        <f t="shared" si="21"/>
        <v>-</v>
      </c>
      <c r="I191" s="190" t="str">
        <f t="shared" si="22"/>
        <v>-</v>
      </c>
      <c r="J191" s="189" t="str">
        <f t="shared" si="26"/>
        <v>-</v>
      </c>
      <c r="K191" s="172"/>
      <c r="L191" s="172"/>
    </row>
    <row r="192" spans="1:12" x14ac:dyDescent="0.2">
      <c r="A192" s="187" t="str">
        <f t="shared" si="23"/>
        <v>-</v>
      </c>
      <c r="B192" s="188" t="str">
        <f t="shared" si="19"/>
        <v>-</v>
      </c>
      <c r="C192" s="189" t="str">
        <f t="shared" si="27"/>
        <v>-</v>
      </c>
      <c r="D192" s="190" t="str">
        <f t="shared" si="24"/>
        <v>-</v>
      </c>
      <c r="E192" s="191"/>
      <c r="F192" s="190" t="str">
        <f t="shared" si="25"/>
        <v>-</v>
      </c>
      <c r="G192" s="190" t="str">
        <f t="shared" si="20"/>
        <v>-</v>
      </c>
      <c r="H192" s="189" t="str">
        <f t="shared" si="21"/>
        <v>-</v>
      </c>
      <c r="I192" s="190" t="str">
        <f t="shared" si="22"/>
        <v>-</v>
      </c>
      <c r="J192" s="189" t="str">
        <f t="shared" si="26"/>
        <v>-</v>
      </c>
      <c r="K192" s="172"/>
      <c r="L192" s="172"/>
    </row>
    <row r="193" spans="1:12" x14ac:dyDescent="0.2">
      <c r="A193" s="187" t="str">
        <f t="shared" si="23"/>
        <v>-</v>
      </c>
      <c r="B193" s="188" t="str">
        <f t="shared" si="19"/>
        <v>-</v>
      </c>
      <c r="C193" s="189" t="str">
        <f t="shared" si="27"/>
        <v>-</v>
      </c>
      <c r="D193" s="190" t="str">
        <f t="shared" si="24"/>
        <v>-</v>
      </c>
      <c r="E193" s="191"/>
      <c r="F193" s="190" t="str">
        <f t="shared" si="25"/>
        <v>-</v>
      </c>
      <c r="G193" s="190" t="str">
        <f t="shared" si="20"/>
        <v>-</v>
      </c>
      <c r="H193" s="189" t="str">
        <f t="shared" si="21"/>
        <v>-</v>
      </c>
      <c r="I193" s="190" t="str">
        <f t="shared" si="22"/>
        <v>-</v>
      </c>
      <c r="J193" s="189" t="str">
        <f t="shared" si="26"/>
        <v>-</v>
      </c>
      <c r="K193" s="172"/>
      <c r="L193" s="172"/>
    </row>
    <row r="194" spans="1:12" x14ac:dyDescent="0.2">
      <c r="A194" s="187" t="str">
        <f t="shared" si="23"/>
        <v>-</v>
      </c>
      <c r="B194" s="188" t="str">
        <f t="shared" si="19"/>
        <v>-</v>
      </c>
      <c r="C194" s="189" t="str">
        <f t="shared" si="27"/>
        <v>-</v>
      </c>
      <c r="D194" s="190" t="str">
        <f t="shared" si="24"/>
        <v>-</v>
      </c>
      <c r="E194" s="191"/>
      <c r="F194" s="190" t="str">
        <f t="shared" si="25"/>
        <v>-</v>
      </c>
      <c r="G194" s="190" t="str">
        <f t="shared" si="20"/>
        <v>-</v>
      </c>
      <c r="H194" s="189" t="str">
        <f t="shared" si="21"/>
        <v>-</v>
      </c>
      <c r="I194" s="190" t="str">
        <f t="shared" si="22"/>
        <v>-</v>
      </c>
      <c r="J194" s="189" t="str">
        <f t="shared" si="26"/>
        <v>-</v>
      </c>
      <c r="K194" s="172"/>
      <c r="L194" s="172"/>
    </row>
    <row r="195" spans="1:12" x14ac:dyDescent="0.2">
      <c r="A195" s="187" t="str">
        <f t="shared" si="23"/>
        <v>-</v>
      </c>
      <c r="B195" s="188" t="str">
        <f t="shared" si="19"/>
        <v>-</v>
      </c>
      <c r="C195" s="189" t="str">
        <f t="shared" si="27"/>
        <v>-</v>
      </c>
      <c r="D195" s="190" t="str">
        <f t="shared" si="24"/>
        <v>-</v>
      </c>
      <c r="E195" s="191"/>
      <c r="F195" s="190" t="str">
        <f t="shared" si="25"/>
        <v>-</v>
      </c>
      <c r="G195" s="190" t="str">
        <f t="shared" si="20"/>
        <v>-</v>
      </c>
      <c r="H195" s="189" t="str">
        <f t="shared" si="21"/>
        <v>-</v>
      </c>
      <c r="I195" s="190" t="str">
        <f t="shared" si="22"/>
        <v>-</v>
      </c>
      <c r="J195" s="189" t="str">
        <f t="shared" si="26"/>
        <v>-</v>
      </c>
      <c r="K195" s="172"/>
      <c r="L195" s="172"/>
    </row>
    <row r="196" spans="1:12" x14ac:dyDescent="0.2">
      <c r="A196" s="187" t="str">
        <f t="shared" si="23"/>
        <v>-</v>
      </c>
      <c r="B196" s="188" t="str">
        <f t="shared" si="19"/>
        <v>-</v>
      </c>
      <c r="C196" s="189" t="str">
        <f t="shared" si="27"/>
        <v>-</v>
      </c>
      <c r="D196" s="190" t="str">
        <f t="shared" si="24"/>
        <v>-</v>
      </c>
      <c r="E196" s="191"/>
      <c r="F196" s="190" t="str">
        <f t="shared" si="25"/>
        <v>-</v>
      </c>
      <c r="G196" s="190" t="str">
        <f t="shared" si="20"/>
        <v>-</v>
      </c>
      <c r="H196" s="189" t="str">
        <f t="shared" si="21"/>
        <v>-</v>
      </c>
      <c r="I196" s="190" t="str">
        <f t="shared" si="22"/>
        <v>-</v>
      </c>
      <c r="J196" s="189" t="str">
        <f t="shared" si="26"/>
        <v>-</v>
      </c>
      <c r="K196" s="172"/>
      <c r="L196" s="172"/>
    </row>
    <row r="197" spans="1:12" x14ac:dyDescent="0.2">
      <c r="A197" s="187" t="str">
        <f t="shared" si="23"/>
        <v>-</v>
      </c>
      <c r="B197" s="188" t="str">
        <f t="shared" si="19"/>
        <v>-</v>
      </c>
      <c r="C197" s="189" t="str">
        <f t="shared" si="27"/>
        <v>-</v>
      </c>
      <c r="D197" s="190" t="str">
        <f t="shared" si="24"/>
        <v>-</v>
      </c>
      <c r="E197" s="191"/>
      <c r="F197" s="190" t="str">
        <f t="shared" si="25"/>
        <v>-</v>
      </c>
      <c r="G197" s="190" t="str">
        <f t="shared" si="20"/>
        <v>-</v>
      </c>
      <c r="H197" s="189" t="str">
        <f t="shared" si="21"/>
        <v>-</v>
      </c>
      <c r="I197" s="190" t="str">
        <f t="shared" si="22"/>
        <v>-</v>
      </c>
      <c r="J197" s="189" t="str">
        <f t="shared" si="26"/>
        <v>-</v>
      </c>
      <c r="K197" s="172"/>
      <c r="L197" s="172"/>
    </row>
    <row r="198" spans="1:12" x14ac:dyDescent="0.2">
      <c r="A198" s="187" t="str">
        <f t="shared" si="23"/>
        <v>-</v>
      </c>
      <c r="B198" s="188" t="str">
        <f t="shared" si="19"/>
        <v>-</v>
      </c>
      <c r="C198" s="189" t="str">
        <f t="shared" si="27"/>
        <v>-</v>
      </c>
      <c r="D198" s="190" t="str">
        <f t="shared" si="24"/>
        <v>-</v>
      </c>
      <c r="E198" s="191"/>
      <c r="F198" s="190" t="str">
        <f t="shared" si="25"/>
        <v>-</v>
      </c>
      <c r="G198" s="190" t="str">
        <f t="shared" si="20"/>
        <v>-</v>
      </c>
      <c r="H198" s="189" t="str">
        <f t="shared" si="21"/>
        <v>-</v>
      </c>
      <c r="I198" s="190" t="str">
        <f t="shared" si="22"/>
        <v>-</v>
      </c>
      <c r="J198" s="189" t="str">
        <f t="shared" si="26"/>
        <v>-</v>
      </c>
      <c r="K198" s="172"/>
      <c r="L198" s="172"/>
    </row>
    <row r="199" spans="1:12" x14ac:dyDescent="0.2">
      <c r="A199" s="187" t="str">
        <f t="shared" si="23"/>
        <v>-</v>
      </c>
      <c r="B199" s="188" t="str">
        <f t="shared" si="19"/>
        <v>-</v>
      </c>
      <c r="C199" s="189" t="str">
        <f t="shared" si="27"/>
        <v>-</v>
      </c>
      <c r="D199" s="190" t="str">
        <f t="shared" si="24"/>
        <v>-</v>
      </c>
      <c r="E199" s="191"/>
      <c r="F199" s="190" t="str">
        <f t="shared" si="25"/>
        <v>-</v>
      </c>
      <c r="G199" s="190" t="str">
        <f t="shared" si="20"/>
        <v>-</v>
      </c>
      <c r="H199" s="189" t="str">
        <f t="shared" si="21"/>
        <v>-</v>
      </c>
      <c r="I199" s="190" t="str">
        <f t="shared" si="22"/>
        <v>-</v>
      </c>
      <c r="J199" s="189" t="str">
        <f t="shared" si="26"/>
        <v>-</v>
      </c>
      <c r="K199" s="172"/>
      <c r="L199" s="172"/>
    </row>
    <row r="200" spans="1:12" x14ac:dyDescent="0.2">
      <c r="A200" s="187" t="str">
        <f t="shared" si="23"/>
        <v>-</v>
      </c>
      <c r="B200" s="188" t="str">
        <f t="shared" si="19"/>
        <v>-</v>
      </c>
      <c r="C200" s="189" t="str">
        <f t="shared" si="27"/>
        <v>-</v>
      </c>
      <c r="D200" s="190" t="str">
        <f t="shared" si="24"/>
        <v>-</v>
      </c>
      <c r="E200" s="191"/>
      <c r="F200" s="190" t="str">
        <f t="shared" si="25"/>
        <v>-</v>
      </c>
      <c r="G200" s="190" t="str">
        <f t="shared" si="20"/>
        <v>-</v>
      </c>
      <c r="H200" s="189" t="str">
        <f t="shared" si="21"/>
        <v>-</v>
      </c>
      <c r="I200" s="190" t="str">
        <f t="shared" si="22"/>
        <v>-</v>
      </c>
      <c r="J200" s="189" t="str">
        <f t="shared" si="26"/>
        <v>-</v>
      </c>
      <c r="K200" s="172"/>
      <c r="L200" s="172"/>
    </row>
    <row r="201" spans="1:12" x14ac:dyDescent="0.2">
      <c r="A201" s="187" t="str">
        <f t="shared" si="23"/>
        <v>-</v>
      </c>
      <c r="B201" s="188" t="str">
        <f t="shared" si="19"/>
        <v>-</v>
      </c>
      <c r="C201" s="189" t="str">
        <f t="shared" si="27"/>
        <v>-</v>
      </c>
      <c r="D201" s="190" t="str">
        <f t="shared" si="24"/>
        <v>-</v>
      </c>
      <c r="E201" s="191"/>
      <c r="F201" s="190" t="str">
        <f t="shared" si="25"/>
        <v>-</v>
      </c>
      <c r="G201" s="190" t="str">
        <f t="shared" si="20"/>
        <v>-</v>
      </c>
      <c r="H201" s="189" t="str">
        <f t="shared" si="21"/>
        <v>-</v>
      </c>
      <c r="I201" s="190" t="str">
        <f t="shared" si="22"/>
        <v>-</v>
      </c>
      <c r="J201" s="189" t="str">
        <f t="shared" si="26"/>
        <v>-</v>
      </c>
      <c r="K201" s="172"/>
      <c r="L201" s="172"/>
    </row>
    <row r="202" spans="1:12" x14ac:dyDescent="0.2">
      <c r="A202" s="187" t="str">
        <f t="shared" si="23"/>
        <v>-</v>
      </c>
      <c r="B202" s="188" t="str">
        <f t="shared" ref="B202:B265" si="28">IF(ISERROR((DATE(YEAR($D$7),MONTH($D$7)+(A202)*12/$D$6,DAY($D$7)))),"-",DATE(YEAR($D$7),MONTH($D$7)+(A202)*12/$D$6,DAY($D$7)))</f>
        <v>-</v>
      </c>
      <c r="C202" s="189" t="str">
        <f t="shared" si="27"/>
        <v>-</v>
      </c>
      <c r="D202" s="190" t="str">
        <f t="shared" si="24"/>
        <v>-</v>
      </c>
      <c r="E202" s="191"/>
      <c r="F202" s="190" t="str">
        <f t="shared" si="25"/>
        <v>-</v>
      </c>
      <c r="G202" s="190" t="str">
        <f t="shared" ref="G202:G265" si="29">IF(ISERROR(F202-H202),"-",F202-H202)</f>
        <v>-</v>
      </c>
      <c r="H202" s="189" t="str">
        <f t="shared" ref="H202:H265" si="30">IF(ISERROR(C202*($D$4/$D$6)),"-",C202*($D$4/$D$6))</f>
        <v>-</v>
      </c>
      <c r="I202" s="190" t="str">
        <f t="shared" ref="I202:I265" si="31">IF(ISERROR(C202-G202),"-",C202-G202)</f>
        <v>-</v>
      </c>
      <c r="J202" s="189" t="str">
        <f t="shared" si="26"/>
        <v>-</v>
      </c>
      <c r="K202" s="172"/>
      <c r="L202" s="172"/>
    </row>
    <row r="203" spans="1:12" x14ac:dyDescent="0.2">
      <c r="A203" s="187" t="str">
        <f t="shared" ref="A203:A266" si="32">IF(A202&lt;$G$4,(A202+1),"-")</f>
        <v>-</v>
      </c>
      <c r="B203" s="188" t="str">
        <f t="shared" si="28"/>
        <v>-</v>
      </c>
      <c r="C203" s="189" t="str">
        <f t="shared" si="27"/>
        <v>-</v>
      </c>
      <c r="D203" s="190" t="str">
        <f t="shared" ref="D203:D266" si="33">IF(ISERROR($G$3),"-",$G$3)</f>
        <v>-</v>
      </c>
      <c r="E203" s="191"/>
      <c r="F203" s="190" t="str">
        <f t="shared" ref="F203:F266" si="34">IF(ISERROR(D203+E203),"-",D203+E203)</f>
        <v>-</v>
      </c>
      <c r="G203" s="190" t="str">
        <f t="shared" si="29"/>
        <v>-</v>
      </c>
      <c r="H203" s="189" t="str">
        <f t="shared" si="30"/>
        <v>-</v>
      </c>
      <c r="I203" s="190" t="str">
        <f t="shared" si="31"/>
        <v>-</v>
      </c>
      <c r="J203" s="189" t="str">
        <f t="shared" si="26"/>
        <v>-</v>
      </c>
      <c r="K203" s="172"/>
      <c r="L203" s="172"/>
    </row>
    <row r="204" spans="1:12" x14ac:dyDescent="0.2">
      <c r="A204" s="187" t="str">
        <f t="shared" si="32"/>
        <v>-</v>
      </c>
      <c r="B204" s="188" t="str">
        <f t="shared" si="28"/>
        <v>-</v>
      </c>
      <c r="C204" s="189" t="str">
        <f t="shared" si="27"/>
        <v>-</v>
      </c>
      <c r="D204" s="190" t="str">
        <f t="shared" si="33"/>
        <v>-</v>
      </c>
      <c r="E204" s="191"/>
      <c r="F204" s="190" t="str">
        <f t="shared" si="34"/>
        <v>-</v>
      </c>
      <c r="G204" s="190" t="str">
        <f t="shared" si="29"/>
        <v>-</v>
      </c>
      <c r="H204" s="189" t="str">
        <f t="shared" si="30"/>
        <v>-</v>
      </c>
      <c r="I204" s="190" t="str">
        <f t="shared" si="31"/>
        <v>-</v>
      </c>
      <c r="J204" s="189" t="str">
        <f t="shared" ref="J204:J267" si="35">IF(ISERROR(H204+J203),"-",H204+J203)</f>
        <v>-</v>
      </c>
      <c r="K204" s="172"/>
      <c r="L204" s="172"/>
    </row>
    <row r="205" spans="1:12" x14ac:dyDescent="0.2">
      <c r="A205" s="187" t="str">
        <f t="shared" si="32"/>
        <v>-</v>
      </c>
      <c r="B205" s="188" t="str">
        <f t="shared" si="28"/>
        <v>-</v>
      </c>
      <c r="C205" s="189" t="str">
        <f t="shared" si="27"/>
        <v>-</v>
      </c>
      <c r="D205" s="190" t="str">
        <f t="shared" si="33"/>
        <v>-</v>
      </c>
      <c r="E205" s="191"/>
      <c r="F205" s="190" t="str">
        <f t="shared" si="34"/>
        <v>-</v>
      </c>
      <c r="G205" s="190" t="str">
        <f t="shared" si="29"/>
        <v>-</v>
      </c>
      <c r="H205" s="189" t="str">
        <f t="shared" si="30"/>
        <v>-</v>
      </c>
      <c r="I205" s="190" t="str">
        <f t="shared" si="31"/>
        <v>-</v>
      </c>
      <c r="J205" s="189" t="str">
        <f t="shared" si="35"/>
        <v>-</v>
      </c>
      <c r="K205" s="172"/>
      <c r="L205" s="172"/>
    </row>
    <row r="206" spans="1:12" x14ac:dyDescent="0.2">
      <c r="A206" s="187" t="str">
        <f t="shared" si="32"/>
        <v>-</v>
      </c>
      <c r="B206" s="188" t="str">
        <f t="shared" si="28"/>
        <v>-</v>
      </c>
      <c r="C206" s="189" t="str">
        <f t="shared" si="27"/>
        <v>-</v>
      </c>
      <c r="D206" s="190" t="str">
        <f t="shared" si="33"/>
        <v>-</v>
      </c>
      <c r="E206" s="191"/>
      <c r="F206" s="190" t="str">
        <f t="shared" si="34"/>
        <v>-</v>
      </c>
      <c r="G206" s="190" t="str">
        <f t="shared" si="29"/>
        <v>-</v>
      </c>
      <c r="H206" s="189" t="str">
        <f t="shared" si="30"/>
        <v>-</v>
      </c>
      <c r="I206" s="190" t="str">
        <f t="shared" si="31"/>
        <v>-</v>
      </c>
      <c r="J206" s="189" t="str">
        <f t="shared" si="35"/>
        <v>-</v>
      </c>
      <c r="K206" s="172"/>
      <c r="L206" s="172"/>
    </row>
    <row r="207" spans="1:12" x14ac:dyDescent="0.2">
      <c r="A207" s="187" t="str">
        <f t="shared" si="32"/>
        <v>-</v>
      </c>
      <c r="B207" s="188" t="str">
        <f t="shared" si="28"/>
        <v>-</v>
      </c>
      <c r="C207" s="189" t="str">
        <f t="shared" si="27"/>
        <v>-</v>
      </c>
      <c r="D207" s="190" t="str">
        <f t="shared" si="33"/>
        <v>-</v>
      </c>
      <c r="E207" s="191"/>
      <c r="F207" s="190" t="str">
        <f t="shared" si="34"/>
        <v>-</v>
      </c>
      <c r="G207" s="190" t="str">
        <f t="shared" si="29"/>
        <v>-</v>
      </c>
      <c r="H207" s="189" t="str">
        <f t="shared" si="30"/>
        <v>-</v>
      </c>
      <c r="I207" s="190" t="str">
        <f t="shared" si="31"/>
        <v>-</v>
      </c>
      <c r="J207" s="189" t="str">
        <f t="shared" si="35"/>
        <v>-</v>
      </c>
      <c r="K207" s="172"/>
      <c r="L207" s="172"/>
    </row>
    <row r="208" spans="1:12" x14ac:dyDescent="0.2">
      <c r="A208" s="187" t="str">
        <f t="shared" si="32"/>
        <v>-</v>
      </c>
      <c r="B208" s="188" t="str">
        <f t="shared" si="28"/>
        <v>-</v>
      </c>
      <c r="C208" s="189" t="str">
        <f t="shared" si="27"/>
        <v>-</v>
      </c>
      <c r="D208" s="190" t="str">
        <f t="shared" si="33"/>
        <v>-</v>
      </c>
      <c r="E208" s="191"/>
      <c r="F208" s="190" t="str">
        <f t="shared" si="34"/>
        <v>-</v>
      </c>
      <c r="G208" s="190" t="str">
        <f t="shared" si="29"/>
        <v>-</v>
      </c>
      <c r="H208" s="189" t="str">
        <f t="shared" si="30"/>
        <v>-</v>
      </c>
      <c r="I208" s="190" t="str">
        <f t="shared" si="31"/>
        <v>-</v>
      </c>
      <c r="J208" s="189" t="str">
        <f t="shared" si="35"/>
        <v>-</v>
      </c>
      <c r="K208" s="172"/>
      <c r="L208" s="172"/>
    </row>
    <row r="209" spans="1:12" x14ac:dyDescent="0.2">
      <c r="A209" s="187" t="str">
        <f t="shared" si="32"/>
        <v>-</v>
      </c>
      <c r="B209" s="188" t="str">
        <f t="shared" si="28"/>
        <v>-</v>
      </c>
      <c r="C209" s="189" t="str">
        <f t="shared" si="27"/>
        <v>-</v>
      </c>
      <c r="D209" s="190" t="str">
        <f t="shared" si="33"/>
        <v>-</v>
      </c>
      <c r="E209" s="191"/>
      <c r="F209" s="190" t="str">
        <f t="shared" si="34"/>
        <v>-</v>
      </c>
      <c r="G209" s="190" t="str">
        <f t="shared" si="29"/>
        <v>-</v>
      </c>
      <c r="H209" s="189" t="str">
        <f t="shared" si="30"/>
        <v>-</v>
      </c>
      <c r="I209" s="190" t="str">
        <f t="shared" si="31"/>
        <v>-</v>
      </c>
      <c r="J209" s="189" t="str">
        <f t="shared" si="35"/>
        <v>-</v>
      </c>
      <c r="K209" s="172"/>
      <c r="L209" s="172"/>
    </row>
    <row r="210" spans="1:12" x14ac:dyDescent="0.2">
      <c r="A210" s="187" t="str">
        <f t="shared" si="32"/>
        <v>-</v>
      </c>
      <c r="B210" s="188" t="str">
        <f t="shared" si="28"/>
        <v>-</v>
      </c>
      <c r="C210" s="189" t="str">
        <f t="shared" si="27"/>
        <v>-</v>
      </c>
      <c r="D210" s="190" t="str">
        <f t="shared" si="33"/>
        <v>-</v>
      </c>
      <c r="E210" s="191"/>
      <c r="F210" s="190" t="str">
        <f t="shared" si="34"/>
        <v>-</v>
      </c>
      <c r="G210" s="190" t="str">
        <f t="shared" si="29"/>
        <v>-</v>
      </c>
      <c r="H210" s="189" t="str">
        <f t="shared" si="30"/>
        <v>-</v>
      </c>
      <c r="I210" s="190" t="str">
        <f t="shared" si="31"/>
        <v>-</v>
      </c>
      <c r="J210" s="189" t="str">
        <f t="shared" si="35"/>
        <v>-</v>
      </c>
      <c r="K210" s="172"/>
      <c r="L210" s="172"/>
    </row>
    <row r="211" spans="1:12" x14ac:dyDescent="0.2">
      <c r="A211" s="187" t="str">
        <f t="shared" si="32"/>
        <v>-</v>
      </c>
      <c r="B211" s="188" t="str">
        <f t="shared" si="28"/>
        <v>-</v>
      </c>
      <c r="C211" s="189" t="str">
        <f t="shared" si="27"/>
        <v>-</v>
      </c>
      <c r="D211" s="190" t="str">
        <f t="shared" si="33"/>
        <v>-</v>
      </c>
      <c r="E211" s="191"/>
      <c r="F211" s="190" t="str">
        <f t="shared" si="34"/>
        <v>-</v>
      </c>
      <c r="G211" s="190" t="str">
        <f t="shared" si="29"/>
        <v>-</v>
      </c>
      <c r="H211" s="189" t="str">
        <f t="shared" si="30"/>
        <v>-</v>
      </c>
      <c r="I211" s="190" t="str">
        <f t="shared" si="31"/>
        <v>-</v>
      </c>
      <c r="J211" s="189" t="str">
        <f t="shared" si="35"/>
        <v>-</v>
      </c>
      <c r="K211" s="172"/>
      <c r="L211" s="172"/>
    </row>
    <row r="212" spans="1:12" x14ac:dyDescent="0.2">
      <c r="A212" s="187" t="str">
        <f t="shared" si="32"/>
        <v>-</v>
      </c>
      <c r="B212" s="188" t="str">
        <f t="shared" si="28"/>
        <v>-</v>
      </c>
      <c r="C212" s="189" t="str">
        <f t="shared" si="27"/>
        <v>-</v>
      </c>
      <c r="D212" s="190" t="str">
        <f t="shared" si="33"/>
        <v>-</v>
      </c>
      <c r="E212" s="191"/>
      <c r="F212" s="190" t="str">
        <f t="shared" si="34"/>
        <v>-</v>
      </c>
      <c r="G212" s="190" t="str">
        <f t="shared" si="29"/>
        <v>-</v>
      </c>
      <c r="H212" s="189" t="str">
        <f t="shared" si="30"/>
        <v>-</v>
      </c>
      <c r="I212" s="190" t="str">
        <f t="shared" si="31"/>
        <v>-</v>
      </c>
      <c r="J212" s="189" t="str">
        <f t="shared" si="35"/>
        <v>-</v>
      </c>
      <c r="K212" s="172"/>
      <c r="L212" s="172"/>
    </row>
    <row r="213" spans="1:12" x14ac:dyDescent="0.2">
      <c r="A213" s="187" t="str">
        <f t="shared" si="32"/>
        <v>-</v>
      </c>
      <c r="B213" s="188" t="str">
        <f t="shared" si="28"/>
        <v>-</v>
      </c>
      <c r="C213" s="189" t="str">
        <f t="shared" si="27"/>
        <v>-</v>
      </c>
      <c r="D213" s="190" t="str">
        <f t="shared" si="33"/>
        <v>-</v>
      </c>
      <c r="E213" s="191"/>
      <c r="F213" s="190" t="str">
        <f t="shared" si="34"/>
        <v>-</v>
      </c>
      <c r="G213" s="190" t="str">
        <f t="shared" si="29"/>
        <v>-</v>
      </c>
      <c r="H213" s="189" t="str">
        <f t="shared" si="30"/>
        <v>-</v>
      </c>
      <c r="I213" s="190" t="str">
        <f t="shared" si="31"/>
        <v>-</v>
      </c>
      <c r="J213" s="189" t="str">
        <f t="shared" si="35"/>
        <v>-</v>
      </c>
      <c r="K213" s="172"/>
      <c r="L213" s="172"/>
    </row>
    <row r="214" spans="1:12" x14ac:dyDescent="0.2">
      <c r="A214" s="187" t="str">
        <f t="shared" si="32"/>
        <v>-</v>
      </c>
      <c r="B214" s="188" t="str">
        <f t="shared" si="28"/>
        <v>-</v>
      </c>
      <c r="C214" s="189" t="str">
        <f t="shared" ref="C214:C277" si="36">IF(I213&gt;0,I213,"-")</f>
        <v>-</v>
      </c>
      <c r="D214" s="190" t="str">
        <f t="shared" si="33"/>
        <v>-</v>
      </c>
      <c r="E214" s="191"/>
      <c r="F214" s="190" t="str">
        <f t="shared" si="34"/>
        <v>-</v>
      </c>
      <c r="G214" s="190" t="str">
        <f t="shared" si="29"/>
        <v>-</v>
      </c>
      <c r="H214" s="189" t="str">
        <f t="shared" si="30"/>
        <v>-</v>
      </c>
      <c r="I214" s="190" t="str">
        <f t="shared" si="31"/>
        <v>-</v>
      </c>
      <c r="J214" s="189" t="str">
        <f t="shared" si="35"/>
        <v>-</v>
      </c>
      <c r="K214" s="172"/>
      <c r="L214" s="172"/>
    </row>
    <row r="215" spans="1:12" x14ac:dyDescent="0.2">
      <c r="A215" s="187" t="str">
        <f t="shared" si="32"/>
        <v>-</v>
      </c>
      <c r="B215" s="188" t="str">
        <f t="shared" si="28"/>
        <v>-</v>
      </c>
      <c r="C215" s="189" t="str">
        <f t="shared" si="36"/>
        <v>-</v>
      </c>
      <c r="D215" s="190" t="str">
        <f t="shared" si="33"/>
        <v>-</v>
      </c>
      <c r="E215" s="191"/>
      <c r="F215" s="190" t="str">
        <f t="shared" si="34"/>
        <v>-</v>
      </c>
      <c r="G215" s="190" t="str">
        <f t="shared" si="29"/>
        <v>-</v>
      </c>
      <c r="H215" s="189" t="str">
        <f t="shared" si="30"/>
        <v>-</v>
      </c>
      <c r="I215" s="190" t="str">
        <f t="shared" si="31"/>
        <v>-</v>
      </c>
      <c r="J215" s="189" t="str">
        <f t="shared" si="35"/>
        <v>-</v>
      </c>
      <c r="K215" s="172"/>
      <c r="L215" s="172"/>
    </row>
    <row r="216" spans="1:12" x14ac:dyDescent="0.2">
      <c r="A216" s="187" t="str">
        <f t="shared" si="32"/>
        <v>-</v>
      </c>
      <c r="B216" s="188" t="str">
        <f t="shared" si="28"/>
        <v>-</v>
      </c>
      <c r="C216" s="189" t="str">
        <f t="shared" si="36"/>
        <v>-</v>
      </c>
      <c r="D216" s="190" t="str">
        <f t="shared" si="33"/>
        <v>-</v>
      </c>
      <c r="E216" s="191"/>
      <c r="F216" s="190" t="str">
        <f t="shared" si="34"/>
        <v>-</v>
      </c>
      <c r="G216" s="190" t="str">
        <f t="shared" si="29"/>
        <v>-</v>
      </c>
      <c r="H216" s="189" t="str">
        <f t="shared" si="30"/>
        <v>-</v>
      </c>
      <c r="I216" s="190" t="str">
        <f t="shared" si="31"/>
        <v>-</v>
      </c>
      <c r="J216" s="189" t="str">
        <f t="shared" si="35"/>
        <v>-</v>
      </c>
      <c r="K216" s="172"/>
      <c r="L216" s="172"/>
    </row>
    <row r="217" spans="1:12" x14ac:dyDescent="0.2">
      <c r="A217" s="187" t="str">
        <f t="shared" si="32"/>
        <v>-</v>
      </c>
      <c r="B217" s="188" t="str">
        <f t="shared" si="28"/>
        <v>-</v>
      </c>
      <c r="C217" s="189" t="str">
        <f t="shared" si="36"/>
        <v>-</v>
      </c>
      <c r="D217" s="190" t="str">
        <f t="shared" si="33"/>
        <v>-</v>
      </c>
      <c r="E217" s="191"/>
      <c r="F217" s="190" t="str">
        <f t="shared" si="34"/>
        <v>-</v>
      </c>
      <c r="G217" s="190" t="str">
        <f t="shared" si="29"/>
        <v>-</v>
      </c>
      <c r="H217" s="189" t="str">
        <f t="shared" si="30"/>
        <v>-</v>
      </c>
      <c r="I217" s="190" t="str">
        <f t="shared" si="31"/>
        <v>-</v>
      </c>
      <c r="J217" s="189" t="str">
        <f t="shared" si="35"/>
        <v>-</v>
      </c>
      <c r="K217" s="172"/>
      <c r="L217" s="172"/>
    </row>
    <row r="218" spans="1:12" x14ac:dyDescent="0.2">
      <c r="A218" s="187" t="str">
        <f t="shared" si="32"/>
        <v>-</v>
      </c>
      <c r="B218" s="188" t="str">
        <f t="shared" si="28"/>
        <v>-</v>
      </c>
      <c r="C218" s="189" t="str">
        <f t="shared" si="36"/>
        <v>-</v>
      </c>
      <c r="D218" s="190" t="str">
        <f t="shared" si="33"/>
        <v>-</v>
      </c>
      <c r="E218" s="191"/>
      <c r="F218" s="190" t="str">
        <f t="shared" si="34"/>
        <v>-</v>
      </c>
      <c r="G218" s="190" t="str">
        <f t="shared" si="29"/>
        <v>-</v>
      </c>
      <c r="H218" s="189" t="str">
        <f t="shared" si="30"/>
        <v>-</v>
      </c>
      <c r="I218" s="190" t="str">
        <f t="shared" si="31"/>
        <v>-</v>
      </c>
      <c r="J218" s="189" t="str">
        <f t="shared" si="35"/>
        <v>-</v>
      </c>
      <c r="K218" s="172"/>
      <c r="L218" s="172"/>
    </row>
    <row r="219" spans="1:12" x14ac:dyDescent="0.2">
      <c r="A219" s="187" t="str">
        <f t="shared" si="32"/>
        <v>-</v>
      </c>
      <c r="B219" s="188" t="str">
        <f t="shared" si="28"/>
        <v>-</v>
      </c>
      <c r="C219" s="189" t="str">
        <f t="shared" si="36"/>
        <v>-</v>
      </c>
      <c r="D219" s="190" t="str">
        <f t="shared" si="33"/>
        <v>-</v>
      </c>
      <c r="E219" s="191"/>
      <c r="F219" s="190" t="str">
        <f t="shared" si="34"/>
        <v>-</v>
      </c>
      <c r="G219" s="190" t="str">
        <f t="shared" si="29"/>
        <v>-</v>
      </c>
      <c r="H219" s="189" t="str">
        <f t="shared" si="30"/>
        <v>-</v>
      </c>
      <c r="I219" s="190" t="str">
        <f t="shared" si="31"/>
        <v>-</v>
      </c>
      <c r="J219" s="189" t="str">
        <f t="shared" si="35"/>
        <v>-</v>
      </c>
      <c r="K219" s="172"/>
      <c r="L219" s="172"/>
    </row>
    <row r="220" spans="1:12" x14ac:dyDescent="0.2">
      <c r="A220" s="187" t="str">
        <f t="shared" si="32"/>
        <v>-</v>
      </c>
      <c r="B220" s="188" t="str">
        <f t="shared" si="28"/>
        <v>-</v>
      </c>
      <c r="C220" s="189" t="str">
        <f t="shared" si="36"/>
        <v>-</v>
      </c>
      <c r="D220" s="190" t="str">
        <f t="shared" si="33"/>
        <v>-</v>
      </c>
      <c r="E220" s="191"/>
      <c r="F220" s="190" t="str">
        <f t="shared" si="34"/>
        <v>-</v>
      </c>
      <c r="G220" s="190" t="str">
        <f t="shared" si="29"/>
        <v>-</v>
      </c>
      <c r="H220" s="189" t="str">
        <f t="shared" si="30"/>
        <v>-</v>
      </c>
      <c r="I220" s="190" t="str">
        <f t="shared" si="31"/>
        <v>-</v>
      </c>
      <c r="J220" s="189" t="str">
        <f t="shared" si="35"/>
        <v>-</v>
      </c>
      <c r="K220" s="172"/>
      <c r="L220" s="172"/>
    </row>
    <row r="221" spans="1:12" x14ac:dyDescent="0.2">
      <c r="A221" s="187" t="str">
        <f t="shared" si="32"/>
        <v>-</v>
      </c>
      <c r="B221" s="188" t="str">
        <f t="shared" si="28"/>
        <v>-</v>
      </c>
      <c r="C221" s="189" t="str">
        <f t="shared" si="36"/>
        <v>-</v>
      </c>
      <c r="D221" s="190" t="str">
        <f t="shared" si="33"/>
        <v>-</v>
      </c>
      <c r="E221" s="191"/>
      <c r="F221" s="190" t="str">
        <f t="shared" si="34"/>
        <v>-</v>
      </c>
      <c r="G221" s="190" t="str">
        <f t="shared" si="29"/>
        <v>-</v>
      </c>
      <c r="H221" s="189" t="str">
        <f t="shared" si="30"/>
        <v>-</v>
      </c>
      <c r="I221" s="190" t="str">
        <f t="shared" si="31"/>
        <v>-</v>
      </c>
      <c r="J221" s="189" t="str">
        <f t="shared" si="35"/>
        <v>-</v>
      </c>
      <c r="K221" s="172"/>
      <c r="L221" s="172"/>
    </row>
    <row r="222" spans="1:12" x14ac:dyDescent="0.2">
      <c r="A222" s="187" t="str">
        <f t="shared" si="32"/>
        <v>-</v>
      </c>
      <c r="B222" s="188" t="str">
        <f t="shared" si="28"/>
        <v>-</v>
      </c>
      <c r="C222" s="189" t="str">
        <f t="shared" si="36"/>
        <v>-</v>
      </c>
      <c r="D222" s="190" t="str">
        <f t="shared" si="33"/>
        <v>-</v>
      </c>
      <c r="E222" s="191"/>
      <c r="F222" s="190" t="str">
        <f t="shared" si="34"/>
        <v>-</v>
      </c>
      <c r="G222" s="190" t="str">
        <f t="shared" si="29"/>
        <v>-</v>
      </c>
      <c r="H222" s="189" t="str">
        <f t="shared" si="30"/>
        <v>-</v>
      </c>
      <c r="I222" s="190" t="str">
        <f t="shared" si="31"/>
        <v>-</v>
      </c>
      <c r="J222" s="189" t="str">
        <f t="shared" si="35"/>
        <v>-</v>
      </c>
      <c r="K222" s="172"/>
      <c r="L222" s="172"/>
    </row>
    <row r="223" spans="1:12" x14ac:dyDescent="0.2">
      <c r="A223" s="187" t="str">
        <f t="shared" si="32"/>
        <v>-</v>
      </c>
      <c r="B223" s="188" t="str">
        <f t="shared" si="28"/>
        <v>-</v>
      </c>
      <c r="C223" s="189" t="str">
        <f t="shared" si="36"/>
        <v>-</v>
      </c>
      <c r="D223" s="190" t="str">
        <f t="shared" si="33"/>
        <v>-</v>
      </c>
      <c r="E223" s="191"/>
      <c r="F223" s="190" t="str">
        <f t="shared" si="34"/>
        <v>-</v>
      </c>
      <c r="G223" s="190" t="str">
        <f t="shared" si="29"/>
        <v>-</v>
      </c>
      <c r="H223" s="189" t="str">
        <f t="shared" si="30"/>
        <v>-</v>
      </c>
      <c r="I223" s="190" t="str">
        <f t="shared" si="31"/>
        <v>-</v>
      </c>
      <c r="J223" s="189" t="str">
        <f t="shared" si="35"/>
        <v>-</v>
      </c>
      <c r="K223" s="172"/>
      <c r="L223" s="172"/>
    </row>
    <row r="224" spans="1:12" x14ac:dyDescent="0.2">
      <c r="A224" s="187" t="str">
        <f t="shared" si="32"/>
        <v>-</v>
      </c>
      <c r="B224" s="188" t="str">
        <f t="shared" si="28"/>
        <v>-</v>
      </c>
      <c r="C224" s="189" t="str">
        <f t="shared" si="36"/>
        <v>-</v>
      </c>
      <c r="D224" s="190" t="str">
        <f t="shared" si="33"/>
        <v>-</v>
      </c>
      <c r="E224" s="191"/>
      <c r="F224" s="190" t="str">
        <f t="shared" si="34"/>
        <v>-</v>
      </c>
      <c r="G224" s="190" t="str">
        <f t="shared" si="29"/>
        <v>-</v>
      </c>
      <c r="H224" s="189" t="str">
        <f t="shared" si="30"/>
        <v>-</v>
      </c>
      <c r="I224" s="190" t="str">
        <f t="shared" si="31"/>
        <v>-</v>
      </c>
      <c r="J224" s="189" t="str">
        <f t="shared" si="35"/>
        <v>-</v>
      </c>
      <c r="K224" s="172"/>
      <c r="L224" s="172"/>
    </row>
    <row r="225" spans="1:12" x14ac:dyDescent="0.2">
      <c r="A225" s="187" t="str">
        <f t="shared" si="32"/>
        <v>-</v>
      </c>
      <c r="B225" s="188" t="str">
        <f t="shared" si="28"/>
        <v>-</v>
      </c>
      <c r="C225" s="189" t="str">
        <f t="shared" si="36"/>
        <v>-</v>
      </c>
      <c r="D225" s="190" t="str">
        <f t="shared" si="33"/>
        <v>-</v>
      </c>
      <c r="E225" s="191"/>
      <c r="F225" s="190" t="str">
        <f t="shared" si="34"/>
        <v>-</v>
      </c>
      <c r="G225" s="190" t="str">
        <f t="shared" si="29"/>
        <v>-</v>
      </c>
      <c r="H225" s="189" t="str">
        <f t="shared" si="30"/>
        <v>-</v>
      </c>
      <c r="I225" s="190" t="str">
        <f t="shared" si="31"/>
        <v>-</v>
      </c>
      <c r="J225" s="189" t="str">
        <f t="shared" si="35"/>
        <v>-</v>
      </c>
      <c r="K225" s="172"/>
      <c r="L225" s="172"/>
    </row>
    <row r="226" spans="1:12" x14ac:dyDescent="0.2">
      <c r="A226" s="187" t="str">
        <f t="shared" si="32"/>
        <v>-</v>
      </c>
      <c r="B226" s="188" t="str">
        <f t="shared" si="28"/>
        <v>-</v>
      </c>
      <c r="C226" s="189" t="str">
        <f t="shared" si="36"/>
        <v>-</v>
      </c>
      <c r="D226" s="190" t="str">
        <f t="shared" si="33"/>
        <v>-</v>
      </c>
      <c r="E226" s="191"/>
      <c r="F226" s="190" t="str">
        <f t="shared" si="34"/>
        <v>-</v>
      </c>
      <c r="G226" s="190" t="str">
        <f t="shared" si="29"/>
        <v>-</v>
      </c>
      <c r="H226" s="189" t="str">
        <f t="shared" si="30"/>
        <v>-</v>
      </c>
      <c r="I226" s="190" t="str">
        <f t="shared" si="31"/>
        <v>-</v>
      </c>
      <c r="J226" s="189" t="str">
        <f t="shared" si="35"/>
        <v>-</v>
      </c>
      <c r="K226" s="172"/>
      <c r="L226" s="172"/>
    </row>
    <row r="227" spans="1:12" x14ac:dyDescent="0.2">
      <c r="A227" s="187" t="str">
        <f t="shared" si="32"/>
        <v>-</v>
      </c>
      <c r="B227" s="188" t="str">
        <f t="shared" si="28"/>
        <v>-</v>
      </c>
      <c r="C227" s="189" t="str">
        <f t="shared" si="36"/>
        <v>-</v>
      </c>
      <c r="D227" s="190" t="str">
        <f t="shared" si="33"/>
        <v>-</v>
      </c>
      <c r="E227" s="191"/>
      <c r="F227" s="190" t="str">
        <f t="shared" si="34"/>
        <v>-</v>
      </c>
      <c r="G227" s="190" t="str">
        <f t="shared" si="29"/>
        <v>-</v>
      </c>
      <c r="H227" s="189" t="str">
        <f t="shared" si="30"/>
        <v>-</v>
      </c>
      <c r="I227" s="190" t="str">
        <f t="shared" si="31"/>
        <v>-</v>
      </c>
      <c r="J227" s="189" t="str">
        <f t="shared" si="35"/>
        <v>-</v>
      </c>
      <c r="K227" s="172"/>
      <c r="L227" s="172"/>
    </row>
    <row r="228" spans="1:12" x14ac:dyDescent="0.2">
      <c r="A228" s="187" t="str">
        <f t="shared" si="32"/>
        <v>-</v>
      </c>
      <c r="B228" s="188" t="str">
        <f t="shared" si="28"/>
        <v>-</v>
      </c>
      <c r="C228" s="189" t="str">
        <f t="shared" si="36"/>
        <v>-</v>
      </c>
      <c r="D228" s="190" t="str">
        <f t="shared" si="33"/>
        <v>-</v>
      </c>
      <c r="E228" s="191"/>
      <c r="F228" s="190" t="str">
        <f t="shared" si="34"/>
        <v>-</v>
      </c>
      <c r="G228" s="190" t="str">
        <f t="shared" si="29"/>
        <v>-</v>
      </c>
      <c r="H228" s="189" t="str">
        <f t="shared" si="30"/>
        <v>-</v>
      </c>
      <c r="I228" s="190" t="str">
        <f t="shared" si="31"/>
        <v>-</v>
      </c>
      <c r="J228" s="189" t="str">
        <f t="shared" si="35"/>
        <v>-</v>
      </c>
      <c r="K228" s="172"/>
      <c r="L228" s="172"/>
    </row>
    <row r="229" spans="1:12" x14ac:dyDescent="0.2">
      <c r="A229" s="187" t="str">
        <f t="shared" si="32"/>
        <v>-</v>
      </c>
      <c r="B229" s="188" t="str">
        <f t="shared" si="28"/>
        <v>-</v>
      </c>
      <c r="C229" s="189" t="str">
        <f t="shared" si="36"/>
        <v>-</v>
      </c>
      <c r="D229" s="190" t="str">
        <f t="shared" si="33"/>
        <v>-</v>
      </c>
      <c r="E229" s="191"/>
      <c r="F229" s="190" t="str">
        <f t="shared" si="34"/>
        <v>-</v>
      </c>
      <c r="G229" s="190" t="str">
        <f t="shared" si="29"/>
        <v>-</v>
      </c>
      <c r="H229" s="189" t="str">
        <f t="shared" si="30"/>
        <v>-</v>
      </c>
      <c r="I229" s="190" t="str">
        <f t="shared" si="31"/>
        <v>-</v>
      </c>
      <c r="J229" s="189" t="str">
        <f t="shared" si="35"/>
        <v>-</v>
      </c>
      <c r="K229" s="172"/>
      <c r="L229" s="172"/>
    </row>
    <row r="230" spans="1:12" x14ac:dyDescent="0.2">
      <c r="A230" s="187" t="str">
        <f t="shared" si="32"/>
        <v>-</v>
      </c>
      <c r="B230" s="188" t="str">
        <f t="shared" si="28"/>
        <v>-</v>
      </c>
      <c r="C230" s="189" t="str">
        <f t="shared" si="36"/>
        <v>-</v>
      </c>
      <c r="D230" s="190" t="str">
        <f t="shared" si="33"/>
        <v>-</v>
      </c>
      <c r="E230" s="191"/>
      <c r="F230" s="190" t="str">
        <f t="shared" si="34"/>
        <v>-</v>
      </c>
      <c r="G230" s="190" t="str">
        <f t="shared" si="29"/>
        <v>-</v>
      </c>
      <c r="H230" s="189" t="str">
        <f t="shared" si="30"/>
        <v>-</v>
      </c>
      <c r="I230" s="190" t="str">
        <f t="shared" si="31"/>
        <v>-</v>
      </c>
      <c r="J230" s="189" t="str">
        <f t="shared" si="35"/>
        <v>-</v>
      </c>
      <c r="K230" s="172"/>
      <c r="L230" s="172"/>
    </row>
    <row r="231" spans="1:12" x14ac:dyDescent="0.2">
      <c r="A231" s="187" t="str">
        <f t="shared" si="32"/>
        <v>-</v>
      </c>
      <c r="B231" s="188" t="str">
        <f t="shared" si="28"/>
        <v>-</v>
      </c>
      <c r="C231" s="189" t="str">
        <f t="shared" si="36"/>
        <v>-</v>
      </c>
      <c r="D231" s="190" t="str">
        <f t="shared" si="33"/>
        <v>-</v>
      </c>
      <c r="E231" s="191"/>
      <c r="F231" s="190" t="str">
        <f t="shared" si="34"/>
        <v>-</v>
      </c>
      <c r="G231" s="190" t="str">
        <f t="shared" si="29"/>
        <v>-</v>
      </c>
      <c r="H231" s="189" t="str">
        <f t="shared" si="30"/>
        <v>-</v>
      </c>
      <c r="I231" s="190" t="str">
        <f t="shared" si="31"/>
        <v>-</v>
      </c>
      <c r="J231" s="189" t="str">
        <f t="shared" si="35"/>
        <v>-</v>
      </c>
      <c r="K231" s="172"/>
      <c r="L231" s="172"/>
    </row>
    <row r="232" spans="1:12" x14ac:dyDescent="0.2">
      <c r="A232" s="187" t="str">
        <f t="shared" si="32"/>
        <v>-</v>
      </c>
      <c r="B232" s="188" t="str">
        <f t="shared" si="28"/>
        <v>-</v>
      </c>
      <c r="C232" s="189" t="str">
        <f t="shared" si="36"/>
        <v>-</v>
      </c>
      <c r="D232" s="190" t="str">
        <f t="shared" si="33"/>
        <v>-</v>
      </c>
      <c r="E232" s="191"/>
      <c r="F232" s="190" t="str">
        <f t="shared" si="34"/>
        <v>-</v>
      </c>
      <c r="G232" s="190" t="str">
        <f t="shared" si="29"/>
        <v>-</v>
      </c>
      <c r="H232" s="189" t="str">
        <f t="shared" si="30"/>
        <v>-</v>
      </c>
      <c r="I232" s="190" t="str">
        <f t="shared" si="31"/>
        <v>-</v>
      </c>
      <c r="J232" s="189" t="str">
        <f t="shared" si="35"/>
        <v>-</v>
      </c>
      <c r="K232" s="172"/>
    </row>
    <row r="233" spans="1:12" x14ac:dyDescent="0.2">
      <c r="A233" s="187" t="str">
        <f t="shared" si="32"/>
        <v>-</v>
      </c>
      <c r="B233" s="188" t="str">
        <f t="shared" si="28"/>
        <v>-</v>
      </c>
      <c r="C233" s="189" t="str">
        <f t="shared" si="36"/>
        <v>-</v>
      </c>
      <c r="D233" s="190" t="str">
        <f t="shared" si="33"/>
        <v>-</v>
      </c>
      <c r="E233" s="191"/>
      <c r="F233" s="190" t="str">
        <f t="shared" si="34"/>
        <v>-</v>
      </c>
      <c r="G233" s="190" t="str">
        <f t="shared" si="29"/>
        <v>-</v>
      </c>
      <c r="H233" s="189" t="str">
        <f t="shared" si="30"/>
        <v>-</v>
      </c>
      <c r="I233" s="190" t="str">
        <f t="shared" si="31"/>
        <v>-</v>
      </c>
      <c r="J233" s="189" t="str">
        <f t="shared" si="35"/>
        <v>-</v>
      </c>
      <c r="K233" s="172"/>
    </row>
    <row r="234" spans="1:12" x14ac:dyDescent="0.2">
      <c r="A234" s="187" t="str">
        <f t="shared" si="32"/>
        <v>-</v>
      </c>
      <c r="B234" s="188" t="str">
        <f t="shared" si="28"/>
        <v>-</v>
      </c>
      <c r="C234" s="189" t="str">
        <f t="shared" si="36"/>
        <v>-</v>
      </c>
      <c r="D234" s="190" t="str">
        <f t="shared" si="33"/>
        <v>-</v>
      </c>
      <c r="E234" s="191"/>
      <c r="F234" s="190" t="str">
        <f t="shared" si="34"/>
        <v>-</v>
      </c>
      <c r="G234" s="190" t="str">
        <f t="shared" si="29"/>
        <v>-</v>
      </c>
      <c r="H234" s="189" t="str">
        <f t="shared" si="30"/>
        <v>-</v>
      </c>
      <c r="I234" s="190" t="str">
        <f t="shared" si="31"/>
        <v>-</v>
      </c>
      <c r="J234" s="189" t="str">
        <f t="shared" si="35"/>
        <v>-</v>
      </c>
      <c r="K234" s="172"/>
    </row>
    <row r="235" spans="1:12" x14ac:dyDescent="0.2">
      <c r="A235" s="187" t="str">
        <f t="shared" si="32"/>
        <v>-</v>
      </c>
      <c r="B235" s="188" t="str">
        <f t="shared" si="28"/>
        <v>-</v>
      </c>
      <c r="C235" s="189" t="str">
        <f t="shared" si="36"/>
        <v>-</v>
      </c>
      <c r="D235" s="190" t="str">
        <f t="shared" si="33"/>
        <v>-</v>
      </c>
      <c r="E235" s="191"/>
      <c r="F235" s="190" t="str">
        <f t="shared" si="34"/>
        <v>-</v>
      </c>
      <c r="G235" s="190" t="str">
        <f t="shared" si="29"/>
        <v>-</v>
      </c>
      <c r="H235" s="189" t="str">
        <f t="shared" si="30"/>
        <v>-</v>
      </c>
      <c r="I235" s="190" t="str">
        <f t="shared" si="31"/>
        <v>-</v>
      </c>
      <c r="J235" s="189" t="str">
        <f t="shared" si="35"/>
        <v>-</v>
      </c>
      <c r="K235" s="172"/>
    </row>
    <row r="236" spans="1:12" x14ac:dyDescent="0.2">
      <c r="A236" s="187" t="str">
        <f t="shared" si="32"/>
        <v>-</v>
      </c>
      <c r="B236" s="188" t="str">
        <f t="shared" si="28"/>
        <v>-</v>
      </c>
      <c r="C236" s="189" t="str">
        <f t="shared" si="36"/>
        <v>-</v>
      </c>
      <c r="D236" s="190" t="str">
        <f t="shared" si="33"/>
        <v>-</v>
      </c>
      <c r="E236" s="191"/>
      <c r="F236" s="190" t="str">
        <f t="shared" si="34"/>
        <v>-</v>
      </c>
      <c r="G236" s="190" t="str">
        <f t="shared" si="29"/>
        <v>-</v>
      </c>
      <c r="H236" s="189" t="str">
        <f t="shared" si="30"/>
        <v>-</v>
      </c>
      <c r="I236" s="190" t="str">
        <f t="shared" si="31"/>
        <v>-</v>
      </c>
      <c r="J236" s="189" t="str">
        <f t="shared" si="35"/>
        <v>-</v>
      </c>
      <c r="K236" s="172"/>
    </row>
    <row r="237" spans="1:12" x14ac:dyDescent="0.2">
      <c r="A237" s="187" t="str">
        <f t="shared" si="32"/>
        <v>-</v>
      </c>
      <c r="B237" s="188" t="str">
        <f t="shared" si="28"/>
        <v>-</v>
      </c>
      <c r="C237" s="189" t="str">
        <f t="shared" si="36"/>
        <v>-</v>
      </c>
      <c r="D237" s="190" t="str">
        <f t="shared" si="33"/>
        <v>-</v>
      </c>
      <c r="E237" s="191"/>
      <c r="F237" s="190" t="str">
        <f t="shared" si="34"/>
        <v>-</v>
      </c>
      <c r="G237" s="190" t="str">
        <f t="shared" si="29"/>
        <v>-</v>
      </c>
      <c r="H237" s="189" t="str">
        <f t="shared" si="30"/>
        <v>-</v>
      </c>
      <c r="I237" s="190" t="str">
        <f t="shared" si="31"/>
        <v>-</v>
      </c>
      <c r="J237" s="189" t="str">
        <f t="shared" si="35"/>
        <v>-</v>
      </c>
      <c r="K237" s="172"/>
    </row>
    <row r="238" spans="1:12" x14ac:dyDescent="0.2">
      <c r="A238" s="187" t="str">
        <f t="shared" si="32"/>
        <v>-</v>
      </c>
      <c r="B238" s="188" t="str">
        <f t="shared" si="28"/>
        <v>-</v>
      </c>
      <c r="C238" s="189" t="str">
        <f t="shared" si="36"/>
        <v>-</v>
      </c>
      <c r="D238" s="190" t="str">
        <f t="shared" si="33"/>
        <v>-</v>
      </c>
      <c r="E238" s="191"/>
      <c r="F238" s="190" t="str">
        <f t="shared" si="34"/>
        <v>-</v>
      </c>
      <c r="G238" s="190" t="str">
        <f t="shared" si="29"/>
        <v>-</v>
      </c>
      <c r="H238" s="189" t="str">
        <f t="shared" si="30"/>
        <v>-</v>
      </c>
      <c r="I238" s="190" t="str">
        <f t="shared" si="31"/>
        <v>-</v>
      </c>
      <c r="J238" s="189" t="str">
        <f t="shared" si="35"/>
        <v>-</v>
      </c>
      <c r="K238" s="172"/>
    </row>
    <row r="239" spans="1:12" x14ac:dyDescent="0.2">
      <c r="A239" s="187" t="str">
        <f t="shared" si="32"/>
        <v>-</v>
      </c>
      <c r="B239" s="188" t="str">
        <f t="shared" si="28"/>
        <v>-</v>
      </c>
      <c r="C239" s="189" t="str">
        <f t="shared" si="36"/>
        <v>-</v>
      </c>
      <c r="D239" s="190" t="str">
        <f t="shared" si="33"/>
        <v>-</v>
      </c>
      <c r="E239" s="191"/>
      <c r="F239" s="190" t="str">
        <f t="shared" si="34"/>
        <v>-</v>
      </c>
      <c r="G239" s="190" t="str">
        <f t="shared" si="29"/>
        <v>-</v>
      </c>
      <c r="H239" s="189" t="str">
        <f t="shared" si="30"/>
        <v>-</v>
      </c>
      <c r="I239" s="190" t="str">
        <f t="shared" si="31"/>
        <v>-</v>
      </c>
      <c r="J239" s="189" t="str">
        <f t="shared" si="35"/>
        <v>-</v>
      </c>
      <c r="K239" s="172"/>
    </row>
    <row r="240" spans="1:12" x14ac:dyDescent="0.2">
      <c r="A240" s="187" t="str">
        <f t="shared" si="32"/>
        <v>-</v>
      </c>
      <c r="B240" s="188" t="str">
        <f t="shared" si="28"/>
        <v>-</v>
      </c>
      <c r="C240" s="189" t="str">
        <f t="shared" si="36"/>
        <v>-</v>
      </c>
      <c r="D240" s="190" t="str">
        <f t="shared" si="33"/>
        <v>-</v>
      </c>
      <c r="E240" s="191"/>
      <c r="F240" s="190" t="str">
        <f t="shared" si="34"/>
        <v>-</v>
      </c>
      <c r="G240" s="190" t="str">
        <f t="shared" si="29"/>
        <v>-</v>
      </c>
      <c r="H240" s="189" t="str">
        <f t="shared" si="30"/>
        <v>-</v>
      </c>
      <c r="I240" s="190" t="str">
        <f t="shared" si="31"/>
        <v>-</v>
      </c>
      <c r="J240" s="189" t="str">
        <f t="shared" si="35"/>
        <v>-</v>
      </c>
      <c r="K240" s="172"/>
    </row>
    <row r="241" spans="1:11" x14ac:dyDescent="0.2">
      <c r="A241" s="187" t="str">
        <f t="shared" si="32"/>
        <v>-</v>
      </c>
      <c r="B241" s="188" t="str">
        <f t="shared" si="28"/>
        <v>-</v>
      </c>
      <c r="C241" s="189" t="str">
        <f t="shared" si="36"/>
        <v>-</v>
      </c>
      <c r="D241" s="190" t="str">
        <f t="shared" si="33"/>
        <v>-</v>
      </c>
      <c r="E241" s="191"/>
      <c r="F241" s="190" t="str">
        <f t="shared" si="34"/>
        <v>-</v>
      </c>
      <c r="G241" s="190" t="str">
        <f t="shared" si="29"/>
        <v>-</v>
      </c>
      <c r="H241" s="189" t="str">
        <f t="shared" si="30"/>
        <v>-</v>
      </c>
      <c r="I241" s="190" t="str">
        <f t="shared" si="31"/>
        <v>-</v>
      </c>
      <c r="J241" s="189" t="str">
        <f t="shared" si="35"/>
        <v>-</v>
      </c>
      <c r="K241" s="172"/>
    </row>
    <row r="242" spans="1:11" x14ac:dyDescent="0.2">
      <c r="A242" s="187" t="str">
        <f t="shared" si="32"/>
        <v>-</v>
      </c>
      <c r="B242" s="188" t="str">
        <f t="shared" si="28"/>
        <v>-</v>
      </c>
      <c r="C242" s="189" t="str">
        <f t="shared" si="36"/>
        <v>-</v>
      </c>
      <c r="D242" s="190" t="str">
        <f t="shared" si="33"/>
        <v>-</v>
      </c>
      <c r="E242" s="191"/>
      <c r="F242" s="190" t="str">
        <f t="shared" si="34"/>
        <v>-</v>
      </c>
      <c r="G242" s="190" t="str">
        <f t="shared" si="29"/>
        <v>-</v>
      </c>
      <c r="H242" s="189" t="str">
        <f t="shared" si="30"/>
        <v>-</v>
      </c>
      <c r="I242" s="190" t="str">
        <f t="shared" si="31"/>
        <v>-</v>
      </c>
      <c r="J242" s="189" t="str">
        <f t="shared" si="35"/>
        <v>-</v>
      </c>
      <c r="K242" s="172"/>
    </row>
    <row r="243" spans="1:11" x14ac:dyDescent="0.2">
      <c r="A243" s="187" t="str">
        <f t="shared" si="32"/>
        <v>-</v>
      </c>
      <c r="B243" s="188" t="str">
        <f t="shared" si="28"/>
        <v>-</v>
      </c>
      <c r="C243" s="189" t="str">
        <f t="shared" si="36"/>
        <v>-</v>
      </c>
      <c r="D243" s="190" t="str">
        <f t="shared" si="33"/>
        <v>-</v>
      </c>
      <c r="E243" s="191"/>
      <c r="F243" s="190" t="str">
        <f t="shared" si="34"/>
        <v>-</v>
      </c>
      <c r="G243" s="190" t="str">
        <f t="shared" si="29"/>
        <v>-</v>
      </c>
      <c r="H243" s="189" t="str">
        <f t="shared" si="30"/>
        <v>-</v>
      </c>
      <c r="I243" s="190" t="str">
        <f t="shared" si="31"/>
        <v>-</v>
      </c>
      <c r="J243" s="189" t="str">
        <f t="shared" si="35"/>
        <v>-</v>
      </c>
      <c r="K243" s="172"/>
    </row>
    <row r="244" spans="1:11" x14ac:dyDescent="0.2">
      <c r="A244" s="187" t="str">
        <f t="shared" si="32"/>
        <v>-</v>
      </c>
      <c r="B244" s="188" t="str">
        <f t="shared" si="28"/>
        <v>-</v>
      </c>
      <c r="C244" s="189" t="str">
        <f t="shared" si="36"/>
        <v>-</v>
      </c>
      <c r="D244" s="190" t="str">
        <f t="shared" si="33"/>
        <v>-</v>
      </c>
      <c r="E244" s="191"/>
      <c r="F244" s="190" t="str">
        <f t="shared" si="34"/>
        <v>-</v>
      </c>
      <c r="G244" s="190" t="str">
        <f t="shared" si="29"/>
        <v>-</v>
      </c>
      <c r="H244" s="189" t="str">
        <f t="shared" si="30"/>
        <v>-</v>
      </c>
      <c r="I244" s="190" t="str">
        <f t="shared" si="31"/>
        <v>-</v>
      </c>
      <c r="J244" s="189" t="str">
        <f t="shared" si="35"/>
        <v>-</v>
      </c>
      <c r="K244" s="172"/>
    </row>
    <row r="245" spans="1:11" x14ac:dyDescent="0.2">
      <c r="A245" s="187" t="str">
        <f t="shared" si="32"/>
        <v>-</v>
      </c>
      <c r="B245" s="188" t="str">
        <f t="shared" si="28"/>
        <v>-</v>
      </c>
      <c r="C245" s="189" t="str">
        <f t="shared" si="36"/>
        <v>-</v>
      </c>
      <c r="D245" s="190" t="str">
        <f t="shared" si="33"/>
        <v>-</v>
      </c>
      <c r="E245" s="191"/>
      <c r="F245" s="190" t="str">
        <f t="shared" si="34"/>
        <v>-</v>
      </c>
      <c r="G245" s="190" t="str">
        <f t="shared" si="29"/>
        <v>-</v>
      </c>
      <c r="H245" s="189" t="str">
        <f t="shared" si="30"/>
        <v>-</v>
      </c>
      <c r="I245" s="190" t="str">
        <f t="shared" si="31"/>
        <v>-</v>
      </c>
      <c r="J245" s="189" t="str">
        <f t="shared" si="35"/>
        <v>-</v>
      </c>
      <c r="K245" s="172"/>
    </row>
    <row r="246" spans="1:11" x14ac:dyDescent="0.2">
      <c r="A246" s="187" t="str">
        <f t="shared" si="32"/>
        <v>-</v>
      </c>
      <c r="B246" s="188" t="str">
        <f t="shared" si="28"/>
        <v>-</v>
      </c>
      <c r="C246" s="189" t="str">
        <f t="shared" si="36"/>
        <v>-</v>
      </c>
      <c r="D246" s="190" t="str">
        <f t="shared" si="33"/>
        <v>-</v>
      </c>
      <c r="E246" s="191"/>
      <c r="F246" s="190" t="str">
        <f t="shared" si="34"/>
        <v>-</v>
      </c>
      <c r="G246" s="190" t="str">
        <f t="shared" si="29"/>
        <v>-</v>
      </c>
      <c r="H246" s="189" t="str">
        <f t="shared" si="30"/>
        <v>-</v>
      </c>
      <c r="I246" s="190" t="str">
        <f t="shared" si="31"/>
        <v>-</v>
      </c>
      <c r="J246" s="189" t="str">
        <f t="shared" si="35"/>
        <v>-</v>
      </c>
      <c r="K246" s="172"/>
    </row>
    <row r="247" spans="1:11" x14ac:dyDescent="0.2">
      <c r="A247" s="187" t="str">
        <f t="shared" si="32"/>
        <v>-</v>
      </c>
      <c r="B247" s="188" t="str">
        <f t="shared" si="28"/>
        <v>-</v>
      </c>
      <c r="C247" s="189" t="str">
        <f t="shared" si="36"/>
        <v>-</v>
      </c>
      <c r="D247" s="190" t="str">
        <f t="shared" si="33"/>
        <v>-</v>
      </c>
      <c r="E247" s="191"/>
      <c r="F247" s="190" t="str">
        <f t="shared" si="34"/>
        <v>-</v>
      </c>
      <c r="G247" s="190" t="str">
        <f t="shared" si="29"/>
        <v>-</v>
      </c>
      <c r="H247" s="189" t="str">
        <f t="shared" si="30"/>
        <v>-</v>
      </c>
      <c r="I247" s="190" t="str">
        <f t="shared" si="31"/>
        <v>-</v>
      </c>
      <c r="J247" s="189" t="str">
        <f t="shared" si="35"/>
        <v>-</v>
      </c>
      <c r="K247" s="172"/>
    </row>
    <row r="248" spans="1:11" x14ac:dyDescent="0.2">
      <c r="A248" s="187" t="str">
        <f t="shared" si="32"/>
        <v>-</v>
      </c>
      <c r="B248" s="188" t="str">
        <f t="shared" si="28"/>
        <v>-</v>
      </c>
      <c r="C248" s="189" t="str">
        <f t="shared" si="36"/>
        <v>-</v>
      </c>
      <c r="D248" s="190" t="str">
        <f t="shared" si="33"/>
        <v>-</v>
      </c>
      <c r="E248" s="191"/>
      <c r="F248" s="190" t="str">
        <f t="shared" si="34"/>
        <v>-</v>
      </c>
      <c r="G248" s="190" t="str">
        <f t="shared" si="29"/>
        <v>-</v>
      </c>
      <c r="H248" s="189" t="str">
        <f t="shared" si="30"/>
        <v>-</v>
      </c>
      <c r="I248" s="190" t="str">
        <f t="shared" si="31"/>
        <v>-</v>
      </c>
      <c r="J248" s="189" t="str">
        <f t="shared" si="35"/>
        <v>-</v>
      </c>
      <c r="K248" s="172"/>
    </row>
    <row r="249" spans="1:11" x14ac:dyDescent="0.2">
      <c r="A249" s="187" t="str">
        <f t="shared" si="32"/>
        <v>-</v>
      </c>
      <c r="B249" s="188" t="str">
        <f t="shared" si="28"/>
        <v>-</v>
      </c>
      <c r="C249" s="189" t="str">
        <f t="shared" si="36"/>
        <v>-</v>
      </c>
      <c r="D249" s="190" t="str">
        <f t="shared" si="33"/>
        <v>-</v>
      </c>
      <c r="E249" s="191"/>
      <c r="F249" s="190" t="str">
        <f t="shared" si="34"/>
        <v>-</v>
      </c>
      <c r="G249" s="190" t="str">
        <f t="shared" si="29"/>
        <v>-</v>
      </c>
      <c r="H249" s="189" t="str">
        <f t="shared" si="30"/>
        <v>-</v>
      </c>
      <c r="I249" s="190" t="str">
        <f t="shared" si="31"/>
        <v>-</v>
      </c>
      <c r="J249" s="189" t="str">
        <f t="shared" si="35"/>
        <v>-</v>
      </c>
      <c r="K249" s="172"/>
    </row>
    <row r="250" spans="1:11" x14ac:dyDescent="0.2">
      <c r="A250" s="187" t="str">
        <f t="shared" si="32"/>
        <v>-</v>
      </c>
      <c r="B250" s="188" t="str">
        <f t="shared" si="28"/>
        <v>-</v>
      </c>
      <c r="C250" s="189" t="str">
        <f t="shared" si="36"/>
        <v>-</v>
      </c>
      <c r="D250" s="190" t="str">
        <f t="shared" si="33"/>
        <v>-</v>
      </c>
      <c r="E250" s="191"/>
      <c r="F250" s="190" t="str">
        <f t="shared" si="34"/>
        <v>-</v>
      </c>
      <c r="G250" s="190" t="str">
        <f t="shared" si="29"/>
        <v>-</v>
      </c>
      <c r="H250" s="189" t="str">
        <f t="shared" si="30"/>
        <v>-</v>
      </c>
      <c r="I250" s="190" t="str">
        <f t="shared" si="31"/>
        <v>-</v>
      </c>
      <c r="J250" s="189" t="str">
        <f t="shared" si="35"/>
        <v>-</v>
      </c>
      <c r="K250" s="172"/>
    </row>
    <row r="251" spans="1:11" x14ac:dyDescent="0.2">
      <c r="A251" s="187" t="str">
        <f t="shared" si="32"/>
        <v>-</v>
      </c>
      <c r="B251" s="188" t="str">
        <f t="shared" si="28"/>
        <v>-</v>
      </c>
      <c r="C251" s="189" t="str">
        <f t="shared" si="36"/>
        <v>-</v>
      </c>
      <c r="D251" s="190" t="str">
        <f t="shared" si="33"/>
        <v>-</v>
      </c>
      <c r="E251" s="191"/>
      <c r="F251" s="190" t="str">
        <f t="shared" si="34"/>
        <v>-</v>
      </c>
      <c r="G251" s="190" t="str">
        <f t="shared" si="29"/>
        <v>-</v>
      </c>
      <c r="H251" s="189" t="str">
        <f t="shared" si="30"/>
        <v>-</v>
      </c>
      <c r="I251" s="190" t="str">
        <f t="shared" si="31"/>
        <v>-</v>
      </c>
      <c r="J251" s="189" t="str">
        <f t="shared" si="35"/>
        <v>-</v>
      </c>
      <c r="K251" s="172"/>
    </row>
    <row r="252" spans="1:11" x14ac:dyDescent="0.2">
      <c r="A252" s="187" t="str">
        <f t="shared" si="32"/>
        <v>-</v>
      </c>
      <c r="B252" s="188" t="str">
        <f t="shared" si="28"/>
        <v>-</v>
      </c>
      <c r="C252" s="189" t="str">
        <f t="shared" si="36"/>
        <v>-</v>
      </c>
      <c r="D252" s="190" t="str">
        <f t="shared" si="33"/>
        <v>-</v>
      </c>
      <c r="E252" s="191"/>
      <c r="F252" s="190" t="str">
        <f t="shared" si="34"/>
        <v>-</v>
      </c>
      <c r="G252" s="190" t="str">
        <f t="shared" si="29"/>
        <v>-</v>
      </c>
      <c r="H252" s="189" t="str">
        <f t="shared" si="30"/>
        <v>-</v>
      </c>
      <c r="I252" s="190" t="str">
        <f t="shared" si="31"/>
        <v>-</v>
      </c>
      <c r="J252" s="189" t="str">
        <f t="shared" si="35"/>
        <v>-</v>
      </c>
      <c r="K252" s="172"/>
    </row>
    <row r="253" spans="1:11" x14ac:dyDescent="0.2">
      <c r="A253" s="187" t="str">
        <f t="shared" si="32"/>
        <v>-</v>
      </c>
      <c r="B253" s="188" t="str">
        <f t="shared" si="28"/>
        <v>-</v>
      </c>
      <c r="C253" s="189" t="str">
        <f t="shared" si="36"/>
        <v>-</v>
      </c>
      <c r="D253" s="190" t="str">
        <f t="shared" si="33"/>
        <v>-</v>
      </c>
      <c r="E253" s="191"/>
      <c r="F253" s="190" t="str">
        <f t="shared" si="34"/>
        <v>-</v>
      </c>
      <c r="G253" s="190" t="str">
        <f t="shared" si="29"/>
        <v>-</v>
      </c>
      <c r="H253" s="189" t="str">
        <f t="shared" si="30"/>
        <v>-</v>
      </c>
      <c r="I253" s="190" t="str">
        <f t="shared" si="31"/>
        <v>-</v>
      </c>
      <c r="J253" s="189" t="str">
        <f t="shared" si="35"/>
        <v>-</v>
      </c>
      <c r="K253" s="172"/>
    </row>
    <row r="254" spans="1:11" x14ac:dyDescent="0.2">
      <c r="A254" s="187" t="str">
        <f t="shared" si="32"/>
        <v>-</v>
      </c>
      <c r="B254" s="188" t="str">
        <f t="shared" si="28"/>
        <v>-</v>
      </c>
      <c r="C254" s="189" t="str">
        <f t="shared" si="36"/>
        <v>-</v>
      </c>
      <c r="D254" s="190" t="str">
        <f t="shared" si="33"/>
        <v>-</v>
      </c>
      <c r="E254" s="191"/>
      <c r="F254" s="190" t="str">
        <f t="shared" si="34"/>
        <v>-</v>
      </c>
      <c r="G254" s="190" t="str">
        <f t="shared" si="29"/>
        <v>-</v>
      </c>
      <c r="H254" s="189" t="str">
        <f t="shared" si="30"/>
        <v>-</v>
      </c>
      <c r="I254" s="190" t="str">
        <f t="shared" si="31"/>
        <v>-</v>
      </c>
      <c r="J254" s="189" t="str">
        <f t="shared" si="35"/>
        <v>-</v>
      </c>
      <c r="K254" s="172"/>
    </row>
    <row r="255" spans="1:11" x14ac:dyDescent="0.2">
      <c r="A255" s="187" t="str">
        <f t="shared" si="32"/>
        <v>-</v>
      </c>
      <c r="B255" s="188" t="str">
        <f t="shared" si="28"/>
        <v>-</v>
      </c>
      <c r="C255" s="189" t="str">
        <f t="shared" si="36"/>
        <v>-</v>
      </c>
      <c r="D255" s="190" t="str">
        <f t="shared" si="33"/>
        <v>-</v>
      </c>
      <c r="E255" s="191"/>
      <c r="F255" s="190" t="str">
        <f t="shared" si="34"/>
        <v>-</v>
      </c>
      <c r="G255" s="190" t="str">
        <f t="shared" si="29"/>
        <v>-</v>
      </c>
      <c r="H255" s="189" t="str">
        <f t="shared" si="30"/>
        <v>-</v>
      </c>
      <c r="I255" s="190" t="str">
        <f t="shared" si="31"/>
        <v>-</v>
      </c>
      <c r="J255" s="189" t="str">
        <f t="shared" si="35"/>
        <v>-</v>
      </c>
      <c r="K255" s="172"/>
    </row>
    <row r="256" spans="1:11" x14ac:dyDescent="0.2">
      <c r="A256" s="187" t="str">
        <f t="shared" si="32"/>
        <v>-</v>
      </c>
      <c r="B256" s="188" t="str">
        <f t="shared" si="28"/>
        <v>-</v>
      </c>
      <c r="C256" s="189" t="str">
        <f t="shared" si="36"/>
        <v>-</v>
      </c>
      <c r="D256" s="190" t="str">
        <f t="shared" si="33"/>
        <v>-</v>
      </c>
      <c r="E256" s="191"/>
      <c r="F256" s="190" t="str">
        <f t="shared" si="34"/>
        <v>-</v>
      </c>
      <c r="G256" s="190" t="str">
        <f t="shared" si="29"/>
        <v>-</v>
      </c>
      <c r="H256" s="189" t="str">
        <f t="shared" si="30"/>
        <v>-</v>
      </c>
      <c r="I256" s="190" t="str">
        <f t="shared" si="31"/>
        <v>-</v>
      </c>
      <c r="J256" s="189" t="str">
        <f t="shared" si="35"/>
        <v>-</v>
      </c>
      <c r="K256" s="172"/>
    </row>
    <row r="257" spans="1:11" x14ac:dyDescent="0.2">
      <c r="A257" s="187" t="str">
        <f t="shared" si="32"/>
        <v>-</v>
      </c>
      <c r="B257" s="188" t="str">
        <f t="shared" si="28"/>
        <v>-</v>
      </c>
      <c r="C257" s="189" t="str">
        <f t="shared" si="36"/>
        <v>-</v>
      </c>
      <c r="D257" s="190" t="str">
        <f t="shared" si="33"/>
        <v>-</v>
      </c>
      <c r="E257" s="191"/>
      <c r="F257" s="190" t="str">
        <f t="shared" si="34"/>
        <v>-</v>
      </c>
      <c r="G257" s="190" t="str">
        <f t="shared" si="29"/>
        <v>-</v>
      </c>
      <c r="H257" s="189" t="str">
        <f t="shared" si="30"/>
        <v>-</v>
      </c>
      <c r="I257" s="190" t="str">
        <f t="shared" si="31"/>
        <v>-</v>
      </c>
      <c r="J257" s="189" t="str">
        <f t="shared" si="35"/>
        <v>-</v>
      </c>
      <c r="K257" s="172"/>
    </row>
    <row r="258" spans="1:11" x14ac:dyDescent="0.2">
      <c r="A258" s="187" t="str">
        <f t="shared" si="32"/>
        <v>-</v>
      </c>
      <c r="B258" s="188" t="str">
        <f t="shared" si="28"/>
        <v>-</v>
      </c>
      <c r="C258" s="189" t="str">
        <f t="shared" si="36"/>
        <v>-</v>
      </c>
      <c r="D258" s="190" t="str">
        <f t="shared" si="33"/>
        <v>-</v>
      </c>
      <c r="E258" s="191"/>
      <c r="F258" s="190" t="str">
        <f t="shared" si="34"/>
        <v>-</v>
      </c>
      <c r="G258" s="190" t="str">
        <f t="shared" si="29"/>
        <v>-</v>
      </c>
      <c r="H258" s="189" t="str">
        <f t="shared" si="30"/>
        <v>-</v>
      </c>
      <c r="I258" s="190" t="str">
        <f t="shared" si="31"/>
        <v>-</v>
      </c>
      <c r="J258" s="189" t="str">
        <f t="shared" si="35"/>
        <v>-</v>
      </c>
      <c r="K258" s="172"/>
    </row>
    <row r="259" spans="1:11" x14ac:dyDescent="0.2">
      <c r="A259" s="187" t="str">
        <f t="shared" si="32"/>
        <v>-</v>
      </c>
      <c r="B259" s="188" t="str">
        <f t="shared" si="28"/>
        <v>-</v>
      </c>
      <c r="C259" s="189" t="str">
        <f t="shared" si="36"/>
        <v>-</v>
      </c>
      <c r="D259" s="190" t="str">
        <f t="shared" si="33"/>
        <v>-</v>
      </c>
      <c r="E259" s="191"/>
      <c r="F259" s="190" t="str">
        <f t="shared" si="34"/>
        <v>-</v>
      </c>
      <c r="G259" s="190" t="str">
        <f t="shared" si="29"/>
        <v>-</v>
      </c>
      <c r="H259" s="189" t="str">
        <f t="shared" si="30"/>
        <v>-</v>
      </c>
      <c r="I259" s="190" t="str">
        <f t="shared" si="31"/>
        <v>-</v>
      </c>
      <c r="J259" s="189" t="str">
        <f t="shared" si="35"/>
        <v>-</v>
      </c>
      <c r="K259" s="172"/>
    </row>
    <row r="260" spans="1:11" x14ac:dyDescent="0.2">
      <c r="A260" s="187" t="str">
        <f t="shared" si="32"/>
        <v>-</v>
      </c>
      <c r="B260" s="188" t="str">
        <f t="shared" si="28"/>
        <v>-</v>
      </c>
      <c r="C260" s="189" t="str">
        <f t="shared" si="36"/>
        <v>-</v>
      </c>
      <c r="D260" s="190" t="str">
        <f t="shared" si="33"/>
        <v>-</v>
      </c>
      <c r="E260" s="191"/>
      <c r="F260" s="190" t="str">
        <f t="shared" si="34"/>
        <v>-</v>
      </c>
      <c r="G260" s="190" t="str">
        <f t="shared" si="29"/>
        <v>-</v>
      </c>
      <c r="H260" s="189" t="str">
        <f t="shared" si="30"/>
        <v>-</v>
      </c>
      <c r="I260" s="190" t="str">
        <f t="shared" si="31"/>
        <v>-</v>
      </c>
      <c r="J260" s="189" t="str">
        <f t="shared" si="35"/>
        <v>-</v>
      </c>
      <c r="K260" s="172"/>
    </row>
    <row r="261" spans="1:11" x14ac:dyDescent="0.2">
      <c r="A261" s="187" t="str">
        <f t="shared" si="32"/>
        <v>-</v>
      </c>
      <c r="B261" s="188" t="str">
        <f t="shared" si="28"/>
        <v>-</v>
      </c>
      <c r="C261" s="189" t="str">
        <f t="shared" si="36"/>
        <v>-</v>
      </c>
      <c r="D261" s="190" t="str">
        <f t="shared" si="33"/>
        <v>-</v>
      </c>
      <c r="E261" s="191"/>
      <c r="F261" s="190" t="str">
        <f t="shared" si="34"/>
        <v>-</v>
      </c>
      <c r="G261" s="190" t="str">
        <f t="shared" si="29"/>
        <v>-</v>
      </c>
      <c r="H261" s="189" t="str">
        <f t="shared" si="30"/>
        <v>-</v>
      </c>
      <c r="I261" s="190" t="str">
        <f t="shared" si="31"/>
        <v>-</v>
      </c>
      <c r="J261" s="189" t="str">
        <f t="shared" si="35"/>
        <v>-</v>
      </c>
      <c r="K261" s="172"/>
    </row>
    <row r="262" spans="1:11" x14ac:dyDescent="0.2">
      <c r="A262" s="187" t="str">
        <f t="shared" si="32"/>
        <v>-</v>
      </c>
      <c r="B262" s="188" t="str">
        <f t="shared" si="28"/>
        <v>-</v>
      </c>
      <c r="C262" s="189" t="str">
        <f t="shared" si="36"/>
        <v>-</v>
      </c>
      <c r="D262" s="190" t="str">
        <f t="shared" si="33"/>
        <v>-</v>
      </c>
      <c r="E262" s="191"/>
      <c r="F262" s="190" t="str">
        <f t="shared" si="34"/>
        <v>-</v>
      </c>
      <c r="G262" s="190" t="str">
        <f t="shared" si="29"/>
        <v>-</v>
      </c>
      <c r="H262" s="189" t="str">
        <f t="shared" si="30"/>
        <v>-</v>
      </c>
      <c r="I262" s="190" t="str">
        <f t="shared" si="31"/>
        <v>-</v>
      </c>
      <c r="J262" s="189" t="str">
        <f t="shared" si="35"/>
        <v>-</v>
      </c>
      <c r="K262" s="172"/>
    </row>
    <row r="263" spans="1:11" x14ac:dyDescent="0.2">
      <c r="A263" s="187" t="str">
        <f t="shared" si="32"/>
        <v>-</v>
      </c>
      <c r="B263" s="188" t="str">
        <f t="shared" si="28"/>
        <v>-</v>
      </c>
      <c r="C263" s="189" t="str">
        <f t="shared" si="36"/>
        <v>-</v>
      </c>
      <c r="D263" s="190" t="str">
        <f t="shared" si="33"/>
        <v>-</v>
      </c>
      <c r="E263" s="191"/>
      <c r="F263" s="190" t="str">
        <f t="shared" si="34"/>
        <v>-</v>
      </c>
      <c r="G263" s="190" t="str">
        <f t="shared" si="29"/>
        <v>-</v>
      </c>
      <c r="H263" s="189" t="str">
        <f t="shared" si="30"/>
        <v>-</v>
      </c>
      <c r="I263" s="190" t="str">
        <f t="shared" si="31"/>
        <v>-</v>
      </c>
      <c r="J263" s="189" t="str">
        <f t="shared" si="35"/>
        <v>-</v>
      </c>
      <c r="K263" s="172"/>
    </row>
    <row r="264" spans="1:11" x14ac:dyDescent="0.2">
      <c r="A264" s="187" t="str">
        <f t="shared" si="32"/>
        <v>-</v>
      </c>
      <c r="B264" s="188" t="str">
        <f t="shared" si="28"/>
        <v>-</v>
      </c>
      <c r="C264" s="189" t="str">
        <f t="shared" si="36"/>
        <v>-</v>
      </c>
      <c r="D264" s="190" t="str">
        <f t="shared" si="33"/>
        <v>-</v>
      </c>
      <c r="E264" s="191"/>
      <c r="F264" s="190" t="str">
        <f t="shared" si="34"/>
        <v>-</v>
      </c>
      <c r="G264" s="190" t="str">
        <f t="shared" si="29"/>
        <v>-</v>
      </c>
      <c r="H264" s="189" t="str">
        <f t="shared" si="30"/>
        <v>-</v>
      </c>
      <c r="I264" s="190" t="str">
        <f t="shared" si="31"/>
        <v>-</v>
      </c>
      <c r="J264" s="189" t="str">
        <f t="shared" si="35"/>
        <v>-</v>
      </c>
      <c r="K264" s="172"/>
    </row>
    <row r="265" spans="1:11" x14ac:dyDescent="0.2">
      <c r="A265" s="187" t="str">
        <f t="shared" si="32"/>
        <v>-</v>
      </c>
      <c r="B265" s="188" t="str">
        <f t="shared" si="28"/>
        <v>-</v>
      </c>
      <c r="C265" s="189" t="str">
        <f t="shared" si="36"/>
        <v>-</v>
      </c>
      <c r="D265" s="190" t="str">
        <f t="shared" si="33"/>
        <v>-</v>
      </c>
      <c r="E265" s="191"/>
      <c r="F265" s="190" t="str">
        <f t="shared" si="34"/>
        <v>-</v>
      </c>
      <c r="G265" s="190" t="str">
        <f t="shared" si="29"/>
        <v>-</v>
      </c>
      <c r="H265" s="189" t="str">
        <f t="shared" si="30"/>
        <v>-</v>
      </c>
      <c r="I265" s="190" t="str">
        <f t="shared" si="31"/>
        <v>-</v>
      </c>
      <c r="J265" s="189" t="str">
        <f t="shared" si="35"/>
        <v>-</v>
      </c>
      <c r="K265" s="172"/>
    </row>
    <row r="266" spans="1:11" x14ac:dyDescent="0.2">
      <c r="A266" s="187" t="str">
        <f t="shared" si="32"/>
        <v>-</v>
      </c>
      <c r="B266" s="188" t="str">
        <f t="shared" ref="B266:B329" si="37">IF(ISERROR((DATE(YEAR($D$7),MONTH($D$7)+(A266)*12/$D$6,DAY($D$7)))),"-",DATE(YEAR($D$7),MONTH($D$7)+(A266)*12/$D$6,DAY($D$7)))</f>
        <v>-</v>
      </c>
      <c r="C266" s="189" t="str">
        <f t="shared" si="36"/>
        <v>-</v>
      </c>
      <c r="D266" s="190" t="str">
        <f t="shared" si="33"/>
        <v>-</v>
      </c>
      <c r="E266" s="191"/>
      <c r="F266" s="190" t="str">
        <f t="shared" si="34"/>
        <v>-</v>
      </c>
      <c r="G266" s="190" t="str">
        <f t="shared" ref="G266:G329" si="38">IF(ISERROR(F266-H266),"-",F266-H266)</f>
        <v>-</v>
      </c>
      <c r="H266" s="189" t="str">
        <f t="shared" ref="H266:H329" si="39">IF(ISERROR(C266*($D$4/$D$6)),"-",C266*($D$4/$D$6))</f>
        <v>-</v>
      </c>
      <c r="I266" s="190" t="str">
        <f t="shared" ref="I266:I329" si="40">IF(ISERROR(C266-G266),"-",C266-G266)</f>
        <v>-</v>
      </c>
      <c r="J266" s="189" t="str">
        <f t="shared" si="35"/>
        <v>-</v>
      </c>
      <c r="K266" s="172"/>
    </row>
    <row r="267" spans="1:11" x14ac:dyDescent="0.2">
      <c r="A267" s="187" t="str">
        <f t="shared" ref="A267:A330" si="41">IF(A266&lt;$G$4,(A266+1),"-")</f>
        <v>-</v>
      </c>
      <c r="B267" s="188" t="str">
        <f t="shared" si="37"/>
        <v>-</v>
      </c>
      <c r="C267" s="189" t="str">
        <f t="shared" si="36"/>
        <v>-</v>
      </c>
      <c r="D267" s="190" t="str">
        <f t="shared" ref="D267:D330" si="42">IF(ISERROR($G$3),"-",$G$3)</f>
        <v>-</v>
      </c>
      <c r="E267" s="191"/>
      <c r="F267" s="190" t="str">
        <f t="shared" ref="F267:F330" si="43">IF(ISERROR(D267+E267),"-",D267+E267)</f>
        <v>-</v>
      </c>
      <c r="G267" s="190" t="str">
        <f t="shared" si="38"/>
        <v>-</v>
      </c>
      <c r="H267" s="189" t="str">
        <f t="shared" si="39"/>
        <v>-</v>
      </c>
      <c r="I267" s="190" t="str">
        <f t="shared" si="40"/>
        <v>-</v>
      </c>
      <c r="J267" s="189" t="str">
        <f t="shared" si="35"/>
        <v>-</v>
      </c>
      <c r="K267" s="172"/>
    </row>
    <row r="268" spans="1:11" x14ac:dyDescent="0.2">
      <c r="A268" s="187" t="str">
        <f t="shared" si="41"/>
        <v>-</v>
      </c>
      <c r="B268" s="188" t="str">
        <f t="shared" si="37"/>
        <v>-</v>
      </c>
      <c r="C268" s="189" t="str">
        <f t="shared" si="36"/>
        <v>-</v>
      </c>
      <c r="D268" s="190" t="str">
        <f t="shared" si="42"/>
        <v>-</v>
      </c>
      <c r="E268" s="191"/>
      <c r="F268" s="190" t="str">
        <f t="shared" si="43"/>
        <v>-</v>
      </c>
      <c r="G268" s="190" t="str">
        <f t="shared" si="38"/>
        <v>-</v>
      </c>
      <c r="H268" s="189" t="str">
        <f t="shared" si="39"/>
        <v>-</v>
      </c>
      <c r="I268" s="190" t="str">
        <f t="shared" si="40"/>
        <v>-</v>
      </c>
      <c r="J268" s="189" t="str">
        <f t="shared" ref="J268:J331" si="44">IF(ISERROR(H268+J267),"-",H268+J267)</f>
        <v>-</v>
      </c>
      <c r="K268" s="172"/>
    </row>
    <row r="269" spans="1:11" x14ac:dyDescent="0.2">
      <c r="A269" s="187" t="str">
        <f t="shared" si="41"/>
        <v>-</v>
      </c>
      <c r="B269" s="188" t="str">
        <f t="shared" si="37"/>
        <v>-</v>
      </c>
      <c r="C269" s="189" t="str">
        <f t="shared" si="36"/>
        <v>-</v>
      </c>
      <c r="D269" s="190" t="str">
        <f t="shared" si="42"/>
        <v>-</v>
      </c>
      <c r="E269" s="191"/>
      <c r="F269" s="190" t="str">
        <f t="shared" si="43"/>
        <v>-</v>
      </c>
      <c r="G269" s="190" t="str">
        <f t="shared" si="38"/>
        <v>-</v>
      </c>
      <c r="H269" s="189" t="str">
        <f t="shared" si="39"/>
        <v>-</v>
      </c>
      <c r="I269" s="190" t="str">
        <f t="shared" si="40"/>
        <v>-</v>
      </c>
      <c r="J269" s="189" t="str">
        <f t="shared" si="44"/>
        <v>-</v>
      </c>
      <c r="K269" s="172"/>
    </row>
    <row r="270" spans="1:11" x14ac:dyDescent="0.2">
      <c r="A270" s="187" t="str">
        <f t="shared" si="41"/>
        <v>-</v>
      </c>
      <c r="B270" s="188" t="str">
        <f t="shared" si="37"/>
        <v>-</v>
      </c>
      <c r="C270" s="189" t="str">
        <f t="shared" si="36"/>
        <v>-</v>
      </c>
      <c r="D270" s="190" t="str">
        <f t="shared" si="42"/>
        <v>-</v>
      </c>
      <c r="E270" s="191"/>
      <c r="F270" s="190" t="str">
        <f t="shared" si="43"/>
        <v>-</v>
      </c>
      <c r="G270" s="190" t="str">
        <f t="shared" si="38"/>
        <v>-</v>
      </c>
      <c r="H270" s="189" t="str">
        <f t="shared" si="39"/>
        <v>-</v>
      </c>
      <c r="I270" s="190" t="str">
        <f t="shared" si="40"/>
        <v>-</v>
      </c>
      <c r="J270" s="189" t="str">
        <f t="shared" si="44"/>
        <v>-</v>
      </c>
      <c r="K270" s="172"/>
    </row>
    <row r="271" spans="1:11" x14ac:dyDescent="0.2">
      <c r="A271" s="187" t="str">
        <f t="shared" si="41"/>
        <v>-</v>
      </c>
      <c r="B271" s="188" t="str">
        <f t="shared" si="37"/>
        <v>-</v>
      </c>
      <c r="C271" s="189" t="str">
        <f t="shared" si="36"/>
        <v>-</v>
      </c>
      <c r="D271" s="190" t="str">
        <f t="shared" si="42"/>
        <v>-</v>
      </c>
      <c r="E271" s="191"/>
      <c r="F271" s="190" t="str">
        <f t="shared" si="43"/>
        <v>-</v>
      </c>
      <c r="G271" s="190" t="str">
        <f t="shared" si="38"/>
        <v>-</v>
      </c>
      <c r="H271" s="189" t="str">
        <f t="shared" si="39"/>
        <v>-</v>
      </c>
      <c r="I271" s="190" t="str">
        <f t="shared" si="40"/>
        <v>-</v>
      </c>
      <c r="J271" s="189" t="str">
        <f t="shared" si="44"/>
        <v>-</v>
      </c>
      <c r="K271" s="172"/>
    </row>
    <row r="272" spans="1:11" x14ac:dyDescent="0.2">
      <c r="A272" s="187" t="str">
        <f t="shared" si="41"/>
        <v>-</v>
      </c>
      <c r="B272" s="188" t="str">
        <f t="shared" si="37"/>
        <v>-</v>
      </c>
      <c r="C272" s="189" t="str">
        <f t="shared" si="36"/>
        <v>-</v>
      </c>
      <c r="D272" s="190" t="str">
        <f t="shared" si="42"/>
        <v>-</v>
      </c>
      <c r="E272" s="191"/>
      <c r="F272" s="190" t="str">
        <f t="shared" si="43"/>
        <v>-</v>
      </c>
      <c r="G272" s="190" t="str">
        <f t="shared" si="38"/>
        <v>-</v>
      </c>
      <c r="H272" s="189" t="str">
        <f t="shared" si="39"/>
        <v>-</v>
      </c>
      <c r="I272" s="190" t="str">
        <f t="shared" si="40"/>
        <v>-</v>
      </c>
      <c r="J272" s="189" t="str">
        <f t="shared" si="44"/>
        <v>-</v>
      </c>
      <c r="K272" s="172"/>
    </row>
    <row r="273" spans="1:11" x14ac:dyDescent="0.2">
      <c r="A273" s="187" t="str">
        <f t="shared" si="41"/>
        <v>-</v>
      </c>
      <c r="B273" s="188" t="str">
        <f t="shared" si="37"/>
        <v>-</v>
      </c>
      <c r="C273" s="189" t="str">
        <f t="shared" si="36"/>
        <v>-</v>
      </c>
      <c r="D273" s="190" t="str">
        <f t="shared" si="42"/>
        <v>-</v>
      </c>
      <c r="E273" s="191"/>
      <c r="F273" s="190" t="str">
        <f t="shared" si="43"/>
        <v>-</v>
      </c>
      <c r="G273" s="190" t="str">
        <f t="shared" si="38"/>
        <v>-</v>
      </c>
      <c r="H273" s="189" t="str">
        <f t="shared" si="39"/>
        <v>-</v>
      </c>
      <c r="I273" s="190" t="str">
        <f t="shared" si="40"/>
        <v>-</v>
      </c>
      <c r="J273" s="189" t="str">
        <f t="shared" si="44"/>
        <v>-</v>
      </c>
      <c r="K273" s="172"/>
    </row>
    <row r="274" spans="1:11" x14ac:dyDescent="0.2">
      <c r="A274" s="187" t="str">
        <f t="shared" si="41"/>
        <v>-</v>
      </c>
      <c r="B274" s="188" t="str">
        <f t="shared" si="37"/>
        <v>-</v>
      </c>
      <c r="C274" s="189" t="str">
        <f t="shared" si="36"/>
        <v>-</v>
      </c>
      <c r="D274" s="190" t="str">
        <f t="shared" si="42"/>
        <v>-</v>
      </c>
      <c r="E274" s="191"/>
      <c r="F274" s="190" t="str">
        <f t="shared" si="43"/>
        <v>-</v>
      </c>
      <c r="G274" s="190" t="str">
        <f t="shared" si="38"/>
        <v>-</v>
      </c>
      <c r="H274" s="189" t="str">
        <f t="shared" si="39"/>
        <v>-</v>
      </c>
      <c r="I274" s="190" t="str">
        <f t="shared" si="40"/>
        <v>-</v>
      </c>
      <c r="J274" s="189" t="str">
        <f t="shared" si="44"/>
        <v>-</v>
      </c>
      <c r="K274" s="172"/>
    </row>
    <row r="275" spans="1:11" x14ac:dyDescent="0.2">
      <c r="A275" s="187" t="str">
        <f t="shared" si="41"/>
        <v>-</v>
      </c>
      <c r="B275" s="188" t="str">
        <f t="shared" si="37"/>
        <v>-</v>
      </c>
      <c r="C275" s="189" t="str">
        <f t="shared" si="36"/>
        <v>-</v>
      </c>
      <c r="D275" s="190" t="str">
        <f t="shared" si="42"/>
        <v>-</v>
      </c>
      <c r="E275" s="191"/>
      <c r="F275" s="190" t="str">
        <f t="shared" si="43"/>
        <v>-</v>
      </c>
      <c r="G275" s="190" t="str">
        <f t="shared" si="38"/>
        <v>-</v>
      </c>
      <c r="H275" s="189" t="str">
        <f t="shared" si="39"/>
        <v>-</v>
      </c>
      <c r="I275" s="190" t="str">
        <f t="shared" si="40"/>
        <v>-</v>
      </c>
      <c r="J275" s="189" t="str">
        <f t="shared" si="44"/>
        <v>-</v>
      </c>
      <c r="K275" s="172"/>
    </row>
    <row r="276" spans="1:11" x14ac:dyDescent="0.2">
      <c r="A276" s="187" t="str">
        <f t="shared" si="41"/>
        <v>-</v>
      </c>
      <c r="B276" s="188" t="str">
        <f t="shared" si="37"/>
        <v>-</v>
      </c>
      <c r="C276" s="189" t="str">
        <f t="shared" si="36"/>
        <v>-</v>
      </c>
      <c r="D276" s="190" t="str">
        <f t="shared" si="42"/>
        <v>-</v>
      </c>
      <c r="E276" s="191"/>
      <c r="F276" s="190" t="str">
        <f t="shared" si="43"/>
        <v>-</v>
      </c>
      <c r="G276" s="190" t="str">
        <f t="shared" si="38"/>
        <v>-</v>
      </c>
      <c r="H276" s="189" t="str">
        <f t="shared" si="39"/>
        <v>-</v>
      </c>
      <c r="I276" s="190" t="str">
        <f t="shared" si="40"/>
        <v>-</v>
      </c>
      <c r="J276" s="189" t="str">
        <f t="shared" si="44"/>
        <v>-</v>
      </c>
      <c r="K276" s="172"/>
    </row>
    <row r="277" spans="1:11" x14ac:dyDescent="0.2">
      <c r="A277" s="187" t="str">
        <f t="shared" si="41"/>
        <v>-</v>
      </c>
      <c r="B277" s="188" t="str">
        <f t="shared" si="37"/>
        <v>-</v>
      </c>
      <c r="C277" s="189" t="str">
        <f t="shared" si="36"/>
        <v>-</v>
      </c>
      <c r="D277" s="190" t="str">
        <f t="shared" si="42"/>
        <v>-</v>
      </c>
      <c r="E277" s="191"/>
      <c r="F277" s="190" t="str">
        <f t="shared" si="43"/>
        <v>-</v>
      </c>
      <c r="G277" s="190" t="str">
        <f t="shared" si="38"/>
        <v>-</v>
      </c>
      <c r="H277" s="189" t="str">
        <f t="shared" si="39"/>
        <v>-</v>
      </c>
      <c r="I277" s="190" t="str">
        <f t="shared" si="40"/>
        <v>-</v>
      </c>
      <c r="J277" s="189" t="str">
        <f t="shared" si="44"/>
        <v>-</v>
      </c>
      <c r="K277" s="172"/>
    </row>
    <row r="278" spans="1:11" x14ac:dyDescent="0.2">
      <c r="A278" s="187" t="str">
        <f t="shared" si="41"/>
        <v>-</v>
      </c>
      <c r="B278" s="188" t="str">
        <f t="shared" si="37"/>
        <v>-</v>
      </c>
      <c r="C278" s="189" t="str">
        <f t="shared" ref="C278:C341" si="45">IF(I277&gt;0,I277,"-")</f>
        <v>-</v>
      </c>
      <c r="D278" s="190" t="str">
        <f t="shared" si="42"/>
        <v>-</v>
      </c>
      <c r="E278" s="191"/>
      <c r="F278" s="190" t="str">
        <f t="shared" si="43"/>
        <v>-</v>
      </c>
      <c r="G278" s="190" t="str">
        <f t="shared" si="38"/>
        <v>-</v>
      </c>
      <c r="H278" s="189" t="str">
        <f t="shared" si="39"/>
        <v>-</v>
      </c>
      <c r="I278" s="190" t="str">
        <f t="shared" si="40"/>
        <v>-</v>
      </c>
      <c r="J278" s="189" t="str">
        <f t="shared" si="44"/>
        <v>-</v>
      </c>
      <c r="K278" s="172"/>
    </row>
    <row r="279" spans="1:11" x14ac:dyDescent="0.2">
      <c r="A279" s="187" t="str">
        <f t="shared" si="41"/>
        <v>-</v>
      </c>
      <c r="B279" s="188" t="str">
        <f t="shared" si="37"/>
        <v>-</v>
      </c>
      <c r="C279" s="189" t="str">
        <f t="shared" si="45"/>
        <v>-</v>
      </c>
      <c r="D279" s="190" t="str">
        <f t="shared" si="42"/>
        <v>-</v>
      </c>
      <c r="E279" s="191"/>
      <c r="F279" s="190" t="str">
        <f t="shared" si="43"/>
        <v>-</v>
      </c>
      <c r="G279" s="190" t="str">
        <f t="shared" si="38"/>
        <v>-</v>
      </c>
      <c r="H279" s="189" t="str">
        <f t="shared" si="39"/>
        <v>-</v>
      </c>
      <c r="I279" s="190" t="str">
        <f t="shared" si="40"/>
        <v>-</v>
      </c>
      <c r="J279" s="189" t="str">
        <f t="shared" si="44"/>
        <v>-</v>
      </c>
      <c r="K279" s="172"/>
    </row>
    <row r="280" spans="1:11" x14ac:dyDescent="0.2">
      <c r="A280" s="187" t="str">
        <f t="shared" si="41"/>
        <v>-</v>
      </c>
      <c r="B280" s="188" t="str">
        <f t="shared" si="37"/>
        <v>-</v>
      </c>
      <c r="C280" s="189" t="str">
        <f t="shared" si="45"/>
        <v>-</v>
      </c>
      <c r="D280" s="190" t="str">
        <f t="shared" si="42"/>
        <v>-</v>
      </c>
      <c r="E280" s="191"/>
      <c r="F280" s="190" t="str">
        <f t="shared" si="43"/>
        <v>-</v>
      </c>
      <c r="G280" s="190" t="str">
        <f t="shared" si="38"/>
        <v>-</v>
      </c>
      <c r="H280" s="189" t="str">
        <f t="shared" si="39"/>
        <v>-</v>
      </c>
      <c r="I280" s="190" t="str">
        <f t="shared" si="40"/>
        <v>-</v>
      </c>
      <c r="J280" s="189" t="str">
        <f t="shared" si="44"/>
        <v>-</v>
      </c>
      <c r="K280" s="172"/>
    </row>
    <row r="281" spans="1:11" x14ac:dyDescent="0.2">
      <c r="A281" s="187" t="str">
        <f t="shared" si="41"/>
        <v>-</v>
      </c>
      <c r="B281" s="188" t="str">
        <f t="shared" si="37"/>
        <v>-</v>
      </c>
      <c r="C281" s="189" t="str">
        <f t="shared" si="45"/>
        <v>-</v>
      </c>
      <c r="D281" s="190" t="str">
        <f t="shared" si="42"/>
        <v>-</v>
      </c>
      <c r="E281" s="191"/>
      <c r="F281" s="190" t="str">
        <f t="shared" si="43"/>
        <v>-</v>
      </c>
      <c r="G281" s="190" t="str">
        <f t="shared" si="38"/>
        <v>-</v>
      </c>
      <c r="H281" s="189" t="str">
        <f t="shared" si="39"/>
        <v>-</v>
      </c>
      <c r="I281" s="190" t="str">
        <f t="shared" si="40"/>
        <v>-</v>
      </c>
      <c r="J281" s="189" t="str">
        <f t="shared" si="44"/>
        <v>-</v>
      </c>
      <c r="K281" s="172"/>
    </row>
    <row r="282" spans="1:11" x14ac:dyDescent="0.2">
      <c r="A282" s="187" t="str">
        <f t="shared" si="41"/>
        <v>-</v>
      </c>
      <c r="B282" s="188" t="str">
        <f t="shared" si="37"/>
        <v>-</v>
      </c>
      <c r="C282" s="189" t="str">
        <f t="shared" si="45"/>
        <v>-</v>
      </c>
      <c r="D282" s="190" t="str">
        <f t="shared" si="42"/>
        <v>-</v>
      </c>
      <c r="E282" s="191"/>
      <c r="F282" s="190" t="str">
        <f t="shared" si="43"/>
        <v>-</v>
      </c>
      <c r="G282" s="190" t="str">
        <f t="shared" si="38"/>
        <v>-</v>
      </c>
      <c r="H282" s="189" t="str">
        <f t="shared" si="39"/>
        <v>-</v>
      </c>
      <c r="I282" s="190" t="str">
        <f t="shared" si="40"/>
        <v>-</v>
      </c>
      <c r="J282" s="189" t="str">
        <f t="shared" si="44"/>
        <v>-</v>
      </c>
      <c r="K282" s="172"/>
    </row>
    <row r="283" spans="1:11" x14ac:dyDescent="0.2">
      <c r="A283" s="187" t="str">
        <f t="shared" si="41"/>
        <v>-</v>
      </c>
      <c r="B283" s="188" t="str">
        <f t="shared" si="37"/>
        <v>-</v>
      </c>
      <c r="C283" s="189" t="str">
        <f t="shared" si="45"/>
        <v>-</v>
      </c>
      <c r="D283" s="190" t="str">
        <f t="shared" si="42"/>
        <v>-</v>
      </c>
      <c r="E283" s="191"/>
      <c r="F283" s="190" t="str">
        <f t="shared" si="43"/>
        <v>-</v>
      </c>
      <c r="G283" s="190" t="str">
        <f t="shared" si="38"/>
        <v>-</v>
      </c>
      <c r="H283" s="189" t="str">
        <f t="shared" si="39"/>
        <v>-</v>
      </c>
      <c r="I283" s="190" t="str">
        <f t="shared" si="40"/>
        <v>-</v>
      </c>
      <c r="J283" s="189" t="str">
        <f t="shared" si="44"/>
        <v>-</v>
      </c>
      <c r="K283" s="172"/>
    </row>
    <row r="284" spans="1:11" x14ac:dyDescent="0.2">
      <c r="A284" s="187" t="str">
        <f t="shared" si="41"/>
        <v>-</v>
      </c>
      <c r="B284" s="188" t="str">
        <f t="shared" si="37"/>
        <v>-</v>
      </c>
      <c r="C284" s="189" t="str">
        <f t="shared" si="45"/>
        <v>-</v>
      </c>
      <c r="D284" s="190" t="str">
        <f t="shared" si="42"/>
        <v>-</v>
      </c>
      <c r="E284" s="191"/>
      <c r="F284" s="190" t="str">
        <f t="shared" si="43"/>
        <v>-</v>
      </c>
      <c r="G284" s="190" t="str">
        <f t="shared" si="38"/>
        <v>-</v>
      </c>
      <c r="H284" s="189" t="str">
        <f t="shared" si="39"/>
        <v>-</v>
      </c>
      <c r="I284" s="190" t="str">
        <f t="shared" si="40"/>
        <v>-</v>
      </c>
      <c r="J284" s="189" t="str">
        <f t="shared" si="44"/>
        <v>-</v>
      </c>
      <c r="K284" s="172"/>
    </row>
    <row r="285" spans="1:11" x14ac:dyDescent="0.2">
      <c r="A285" s="187" t="str">
        <f t="shared" si="41"/>
        <v>-</v>
      </c>
      <c r="B285" s="188" t="str">
        <f t="shared" si="37"/>
        <v>-</v>
      </c>
      <c r="C285" s="189" t="str">
        <f t="shared" si="45"/>
        <v>-</v>
      </c>
      <c r="D285" s="190" t="str">
        <f t="shared" si="42"/>
        <v>-</v>
      </c>
      <c r="E285" s="191"/>
      <c r="F285" s="190" t="str">
        <f t="shared" si="43"/>
        <v>-</v>
      </c>
      <c r="G285" s="190" t="str">
        <f t="shared" si="38"/>
        <v>-</v>
      </c>
      <c r="H285" s="189" t="str">
        <f t="shared" si="39"/>
        <v>-</v>
      </c>
      <c r="I285" s="190" t="str">
        <f t="shared" si="40"/>
        <v>-</v>
      </c>
      <c r="J285" s="189" t="str">
        <f t="shared" si="44"/>
        <v>-</v>
      </c>
      <c r="K285" s="172"/>
    </row>
    <row r="286" spans="1:11" x14ac:dyDescent="0.2">
      <c r="A286" s="187" t="str">
        <f t="shared" si="41"/>
        <v>-</v>
      </c>
      <c r="B286" s="188" t="str">
        <f t="shared" si="37"/>
        <v>-</v>
      </c>
      <c r="C286" s="189" t="str">
        <f t="shared" si="45"/>
        <v>-</v>
      </c>
      <c r="D286" s="190" t="str">
        <f t="shared" si="42"/>
        <v>-</v>
      </c>
      <c r="E286" s="191"/>
      <c r="F286" s="190" t="str">
        <f t="shared" si="43"/>
        <v>-</v>
      </c>
      <c r="G286" s="190" t="str">
        <f t="shared" si="38"/>
        <v>-</v>
      </c>
      <c r="H286" s="189" t="str">
        <f t="shared" si="39"/>
        <v>-</v>
      </c>
      <c r="I286" s="190" t="str">
        <f t="shared" si="40"/>
        <v>-</v>
      </c>
      <c r="J286" s="189" t="str">
        <f t="shared" si="44"/>
        <v>-</v>
      </c>
      <c r="K286" s="172"/>
    </row>
    <row r="287" spans="1:11" x14ac:dyDescent="0.2">
      <c r="A287" s="187" t="str">
        <f t="shared" si="41"/>
        <v>-</v>
      </c>
      <c r="B287" s="188" t="str">
        <f t="shared" si="37"/>
        <v>-</v>
      </c>
      <c r="C287" s="189" t="str">
        <f t="shared" si="45"/>
        <v>-</v>
      </c>
      <c r="D287" s="190" t="str">
        <f t="shared" si="42"/>
        <v>-</v>
      </c>
      <c r="E287" s="191"/>
      <c r="F287" s="190" t="str">
        <f t="shared" si="43"/>
        <v>-</v>
      </c>
      <c r="G287" s="190" t="str">
        <f t="shared" si="38"/>
        <v>-</v>
      </c>
      <c r="H287" s="189" t="str">
        <f t="shared" si="39"/>
        <v>-</v>
      </c>
      <c r="I287" s="190" t="str">
        <f t="shared" si="40"/>
        <v>-</v>
      </c>
      <c r="J287" s="189" t="str">
        <f t="shared" si="44"/>
        <v>-</v>
      </c>
      <c r="K287" s="172"/>
    </row>
    <row r="288" spans="1:11" x14ac:dyDescent="0.2">
      <c r="A288" s="187" t="str">
        <f t="shared" si="41"/>
        <v>-</v>
      </c>
      <c r="B288" s="188" t="str">
        <f t="shared" si="37"/>
        <v>-</v>
      </c>
      <c r="C288" s="189" t="str">
        <f t="shared" si="45"/>
        <v>-</v>
      </c>
      <c r="D288" s="190" t="str">
        <f t="shared" si="42"/>
        <v>-</v>
      </c>
      <c r="E288" s="191"/>
      <c r="F288" s="190" t="str">
        <f t="shared" si="43"/>
        <v>-</v>
      </c>
      <c r="G288" s="190" t="str">
        <f t="shared" si="38"/>
        <v>-</v>
      </c>
      <c r="H288" s="189" t="str">
        <f t="shared" si="39"/>
        <v>-</v>
      </c>
      <c r="I288" s="190" t="str">
        <f t="shared" si="40"/>
        <v>-</v>
      </c>
      <c r="J288" s="189" t="str">
        <f t="shared" si="44"/>
        <v>-</v>
      </c>
      <c r="K288" s="172"/>
    </row>
    <row r="289" spans="1:11" x14ac:dyDescent="0.2">
      <c r="A289" s="187" t="str">
        <f t="shared" si="41"/>
        <v>-</v>
      </c>
      <c r="B289" s="188" t="str">
        <f t="shared" si="37"/>
        <v>-</v>
      </c>
      <c r="C289" s="189" t="str">
        <f t="shared" si="45"/>
        <v>-</v>
      </c>
      <c r="D289" s="190" t="str">
        <f t="shared" si="42"/>
        <v>-</v>
      </c>
      <c r="E289" s="191"/>
      <c r="F289" s="190" t="str">
        <f t="shared" si="43"/>
        <v>-</v>
      </c>
      <c r="G289" s="190" t="str">
        <f t="shared" si="38"/>
        <v>-</v>
      </c>
      <c r="H289" s="189" t="str">
        <f t="shared" si="39"/>
        <v>-</v>
      </c>
      <c r="I289" s="190" t="str">
        <f t="shared" si="40"/>
        <v>-</v>
      </c>
      <c r="J289" s="189" t="str">
        <f t="shared" si="44"/>
        <v>-</v>
      </c>
      <c r="K289" s="172"/>
    </row>
    <row r="290" spans="1:11" x14ac:dyDescent="0.2">
      <c r="A290" s="187" t="str">
        <f t="shared" si="41"/>
        <v>-</v>
      </c>
      <c r="B290" s="188" t="str">
        <f t="shared" si="37"/>
        <v>-</v>
      </c>
      <c r="C290" s="189" t="str">
        <f t="shared" si="45"/>
        <v>-</v>
      </c>
      <c r="D290" s="190" t="str">
        <f t="shared" si="42"/>
        <v>-</v>
      </c>
      <c r="E290" s="191"/>
      <c r="F290" s="190" t="str">
        <f t="shared" si="43"/>
        <v>-</v>
      </c>
      <c r="G290" s="190" t="str">
        <f t="shared" si="38"/>
        <v>-</v>
      </c>
      <c r="H290" s="189" t="str">
        <f t="shared" si="39"/>
        <v>-</v>
      </c>
      <c r="I290" s="190" t="str">
        <f t="shared" si="40"/>
        <v>-</v>
      </c>
      <c r="J290" s="189" t="str">
        <f t="shared" si="44"/>
        <v>-</v>
      </c>
      <c r="K290" s="172"/>
    </row>
    <row r="291" spans="1:11" x14ac:dyDescent="0.2">
      <c r="A291" s="187" t="str">
        <f t="shared" si="41"/>
        <v>-</v>
      </c>
      <c r="B291" s="188" t="str">
        <f t="shared" si="37"/>
        <v>-</v>
      </c>
      <c r="C291" s="189" t="str">
        <f t="shared" si="45"/>
        <v>-</v>
      </c>
      <c r="D291" s="190" t="str">
        <f t="shared" si="42"/>
        <v>-</v>
      </c>
      <c r="E291" s="191"/>
      <c r="F291" s="190" t="str">
        <f t="shared" si="43"/>
        <v>-</v>
      </c>
      <c r="G291" s="190" t="str">
        <f t="shared" si="38"/>
        <v>-</v>
      </c>
      <c r="H291" s="189" t="str">
        <f t="shared" si="39"/>
        <v>-</v>
      </c>
      <c r="I291" s="190" t="str">
        <f t="shared" si="40"/>
        <v>-</v>
      </c>
      <c r="J291" s="189" t="str">
        <f t="shared" si="44"/>
        <v>-</v>
      </c>
      <c r="K291" s="172"/>
    </row>
    <row r="292" spans="1:11" x14ac:dyDescent="0.2">
      <c r="A292" s="187" t="str">
        <f t="shared" si="41"/>
        <v>-</v>
      </c>
      <c r="B292" s="188" t="str">
        <f t="shared" si="37"/>
        <v>-</v>
      </c>
      <c r="C292" s="189" t="str">
        <f t="shared" si="45"/>
        <v>-</v>
      </c>
      <c r="D292" s="190" t="str">
        <f t="shared" si="42"/>
        <v>-</v>
      </c>
      <c r="E292" s="191"/>
      <c r="F292" s="190" t="str">
        <f t="shared" si="43"/>
        <v>-</v>
      </c>
      <c r="G292" s="190" t="str">
        <f t="shared" si="38"/>
        <v>-</v>
      </c>
      <c r="H292" s="189" t="str">
        <f t="shared" si="39"/>
        <v>-</v>
      </c>
      <c r="I292" s="190" t="str">
        <f t="shared" si="40"/>
        <v>-</v>
      </c>
      <c r="J292" s="189" t="str">
        <f t="shared" si="44"/>
        <v>-</v>
      </c>
      <c r="K292" s="172"/>
    </row>
    <row r="293" spans="1:11" x14ac:dyDescent="0.2">
      <c r="A293" s="187" t="str">
        <f t="shared" si="41"/>
        <v>-</v>
      </c>
      <c r="B293" s="188" t="str">
        <f t="shared" si="37"/>
        <v>-</v>
      </c>
      <c r="C293" s="189" t="str">
        <f t="shared" si="45"/>
        <v>-</v>
      </c>
      <c r="D293" s="190" t="str">
        <f t="shared" si="42"/>
        <v>-</v>
      </c>
      <c r="E293" s="191"/>
      <c r="F293" s="190" t="str">
        <f t="shared" si="43"/>
        <v>-</v>
      </c>
      <c r="G293" s="190" t="str">
        <f t="shared" si="38"/>
        <v>-</v>
      </c>
      <c r="H293" s="189" t="str">
        <f t="shared" si="39"/>
        <v>-</v>
      </c>
      <c r="I293" s="190" t="str">
        <f t="shared" si="40"/>
        <v>-</v>
      </c>
      <c r="J293" s="189" t="str">
        <f t="shared" si="44"/>
        <v>-</v>
      </c>
      <c r="K293" s="172"/>
    </row>
    <row r="294" spans="1:11" x14ac:dyDescent="0.2">
      <c r="A294" s="187" t="str">
        <f t="shared" si="41"/>
        <v>-</v>
      </c>
      <c r="B294" s="188" t="str">
        <f t="shared" si="37"/>
        <v>-</v>
      </c>
      <c r="C294" s="189" t="str">
        <f t="shared" si="45"/>
        <v>-</v>
      </c>
      <c r="D294" s="190" t="str">
        <f t="shared" si="42"/>
        <v>-</v>
      </c>
      <c r="E294" s="191"/>
      <c r="F294" s="190" t="str">
        <f t="shared" si="43"/>
        <v>-</v>
      </c>
      <c r="G294" s="190" t="str">
        <f t="shared" si="38"/>
        <v>-</v>
      </c>
      <c r="H294" s="189" t="str">
        <f t="shared" si="39"/>
        <v>-</v>
      </c>
      <c r="I294" s="190" t="str">
        <f t="shared" si="40"/>
        <v>-</v>
      </c>
      <c r="J294" s="189" t="str">
        <f t="shared" si="44"/>
        <v>-</v>
      </c>
      <c r="K294" s="172"/>
    </row>
    <row r="295" spans="1:11" x14ac:dyDescent="0.2">
      <c r="A295" s="187" t="str">
        <f t="shared" si="41"/>
        <v>-</v>
      </c>
      <c r="B295" s="188" t="str">
        <f t="shared" si="37"/>
        <v>-</v>
      </c>
      <c r="C295" s="189" t="str">
        <f t="shared" si="45"/>
        <v>-</v>
      </c>
      <c r="D295" s="190" t="str">
        <f t="shared" si="42"/>
        <v>-</v>
      </c>
      <c r="E295" s="191"/>
      <c r="F295" s="190" t="str">
        <f t="shared" si="43"/>
        <v>-</v>
      </c>
      <c r="G295" s="190" t="str">
        <f t="shared" si="38"/>
        <v>-</v>
      </c>
      <c r="H295" s="189" t="str">
        <f t="shared" si="39"/>
        <v>-</v>
      </c>
      <c r="I295" s="190" t="str">
        <f t="shared" si="40"/>
        <v>-</v>
      </c>
      <c r="J295" s="189" t="str">
        <f t="shared" si="44"/>
        <v>-</v>
      </c>
      <c r="K295" s="172"/>
    </row>
    <row r="296" spans="1:11" x14ac:dyDescent="0.2">
      <c r="A296" s="187" t="str">
        <f t="shared" si="41"/>
        <v>-</v>
      </c>
      <c r="B296" s="188" t="str">
        <f t="shared" si="37"/>
        <v>-</v>
      </c>
      <c r="C296" s="189" t="str">
        <f t="shared" si="45"/>
        <v>-</v>
      </c>
      <c r="D296" s="190" t="str">
        <f t="shared" si="42"/>
        <v>-</v>
      </c>
      <c r="E296" s="191"/>
      <c r="F296" s="190" t="str">
        <f t="shared" si="43"/>
        <v>-</v>
      </c>
      <c r="G296" s="190" t="str">
        <f t="shared" si="38"/>
        <v>-</v>
      </c>
      <c r="H296" s="189" t="str">
        <f t="shared" si="39"/>
        <v>-</v>
      </c>
      <c r="I296" s="190" t="str">
        <f t="shared" si="40"/>
        <v>-</v>
      </c>
      <c r="J296" s="189" t="str">
        <f t="shared" si="44"/>
        <v>-</v>
      </c>
      <c r="K296" s="172"/>
    </row>
    <row r="297" spans="1:11" x14ac:dyDescent="0.2">
      <c r="A297" s="187" t="str">
        <f t="shared" si="41"/>
        <v>-</v>
      </c>
      <c r="B297" s="188" t="str">
        <f t="shared" si="37"/>
        <v>-</v>
      </c>
      <c r="C297" s="189" t="str">
        <f t="shared" si="45"/>
        <v>-</v>
      </c>
      <c r="D297" s="190" t="str">
        <f t="shared" si="42"/>
        <v>-</v>
      </c>
      <c r="E297" s="191"/>
      <c r="F297" s="190" t="str">
        <f t="shared" si="43"/>
        <v>-</v>
      </c>
      <c r="G297" s="190" t="str">
        <f t="shared" si="38"/>
        <v>-</v>
      </c>
      <c r="H297" s="189" t="str">
        <f t="shared" si="39"/>
        <v>-</v>
      </c>
      <c r="I297" s="190" t="str">
        <f t="shared" si="40"/>
        <v>-</v>
      </c>
      <c r="J297" s="189" t="str">
        <f t="shared" si="44"/>
        <v>-</v>
      </c>
      <c r="K297" s="172"/>
    </row>
    <row r="298" spans="1:11" x14ac:dyDescent="0.2">
      <c r="A298" s="187" t="str">
        <f t="shared" si="41"/>
        <v>-</v>
      </c>
      <c r="B298" s="188" t="str">
        <f t="shared" si="37"/>
        <v>-</v>
      </c>
      <c r="C298" s="189" t="str">
        <f t="shared" si="45"/>
        <v>-</v>
      </c>
      <c r="D298" s="190" t="str">
        <f t="shared" si="42"/>
        <v>-</v>
      </c>
      <c r="E298" s="191"/>
      <c r="F298" s="190" t="str">
        <f t="shared" si="43"/>
        <v>-</v>
      </c>
      <c r="G298" s="190" t="str">
        <f t="shared" si="38"/>
        <v>-</v>
      </c>
      <c r="H298" s="189" t="str">
        <f t="shared" si="39"/>
        <v>-</v>
      </c>
      <c r="I298" s="190" t="str">
        <f t="shared" si="40"/>
        <v>-</v>
      </c>
      <c r="J298" s="189" t="str">
        <f t="shared" si="44"/>
        <v>-</v>
      </c>
      <c r="K298" s="172"/>
    </row>
    <row r="299" spans="1:11" x14ac:dyDescent="0.2">
      <c r="A299" s="187" t="str">
        <f t="shared" si="41"/>
        <v>-</v>
      </c>
      <c r="B299" s="188" t="str">
        <f t="shared" si="37"/>
        <v>-</v>
      </c>
      <c r="C299" s="189" t="str">
        <f t="shared" si="45"/>
        <v>-</v>
      </c>
      <c r="D299" s="190" t="str">
        <f t="shared" si="42"/>
        <v>-</v>
      </c>
      <c r="E299" s="191"/>
      <c r="F299" s="190" t="str">
        <f t="shared" si="43"/>
        <v>-</v>
      </c>
      <c r="G299" s="190" t="str">
        <f t="shared" si="38"/>
        <v>-</v>
      </c>
      <c r="H299" s="189" t="str">
        <f t="shared" si="39"/>
        <v>-</v>
      </c>
      <c r="I299" s="190" t="str">
        <f t="shared" si="40"/>
        <v>-</v>
      </c>
      <c r="J299" s="189" t="str">
        <f t="shared" si="44"/>
        <v>-</v>
      </c>
      <c r="K299" s="172"/>
    </row>
    <row r="300" spans="1:11" x14ac:dyDescent="0.2">
      <c r="A300" s="187" t="str">
        <f t="shared" si="41"/>
        <v>-</v>
      </c>
      <c r="B300" s="188" t="str">
        <f t="shared" si="37"/>
        <v>-</v>
      </c>
      <c r="C300" s="189" t="str">
        <f t="shared" si="45"/>
        <v>-</v>
      </c>
      <c r="D300" s="190" t="str">
        <f t="shared" si="42"/>
        <v>-</v>
      </c>
      <c r="E300" s="191"/>
      <c r="F300" s="190" t="str">
        <f t="shared" si="43"/>
        <v>-</v>
      </c>
      <c r="G300" s="190" t="str">
        <f t="shared" si="38"/>
        <v>-</v>
      </c>
      <c r="H300" s="189" t="str">
        <f t="shared" si="39"/>
        <v>-</v>
      </c>
      <c r="I300" s="190" t="str">
        <f t="shared" si="40"/>
        <v>-</v>
      </c>
      <c r="J300" s="189" t="str">
        <f t="shared" si="44"/>
        <v>-</v>
      </c>
      <c r="K300" s="172"/>
    </row>
    <row r="301" spans="1:11" x14ac:dyDescent="0.2">
      <c r="A301" s="187" t="str">
        <f t="shared" si="41"/>
        <v>-</v>
      </c>
      <c r="B301" s="188" t="str">
        <f t="shared" si="37"/>
        <v>-</v>
      </c>
      <c r="C301" s="189" t="str">
        <f t="shared" si="45"/>
        <v>-</v>
      </c>
      <c r="D301" s="190" t="str">
        <f t="shared" si="42"/>
        <v>-</v>
      </c>
      <c r="E301" s="191"/>
      <c r="F301" s="190" t="str">
        <f t="shared" si="43"/>
        <v>-</v>
      </c>
      <c r="G301" s="190" t="str">
        <f t="shared" si="38"/>
        <v>-</v>
      </c>
      <c r="H301" s="189" t="str">
        <f t="shared" si="39"/>
        <v>-</v>
      </c>
      <c r="I301" s="190" t="str">
        <f t="shared" si="40"/>
        <v>-</v>
      </c>
      <c r="J301" s="189" t="str">
        <f t="shared" si="44"/>
        <v>-</v>
      </c>
      <c r="K301" s="172"/>
    </row>
    <row r="302" spans="1:11" x14ac:dyDescent="0.2">
      <c r="A302" s="187" t="str">
        <f t="shared" si="41"/>
        <v>-</v>
      </c>
      <c r="B302" s="188" t="str">
        <f t="shared" si="37"/>
        <v>-</v>
      </c>
      <c r="C302" s="189" t="str">
        <f t="shared" si="45"/>
        <v>-</v>
      </c>
      <c r="D302" s="190" t="str">
        <f t="shared" si="42"/>
        <v>-</v>
      </c>
      <c r="E302" s="191"/>
      <c r="F302" s="190" t="str">
        <f t="shared" si="43"/>
        <v>-</v>
      </c>
      <c r="G302" s="190" t="str">
        <f t="shared" si="38"/>
        <v>-</v>
      </c>
      <c r="H302" s="189" t="str">
        <f t="shared" si="39"/>
        <v>-</v>
      </c>
      <c r="I302" s="190" t="str">
        <f t="shared" si="40"/>
        <v>-</v>
      </c>
      <c r="J302" s="189" t="str">
        <f t="shared" si="44"/>
        <v>-</v>
      </c>
      <c r="K302" s="172"/>
    </row>
    <row r="303" spans="1:11" x14ac:dyDescent="0.2">
      <c r="A303" s="187" t="str">
        <f t="shared" si="41"/>
        <v>-</v>
      </c>
      <c r="B303" s="188" t="str">
        <f t="shared" si="37"/>
        <v>-</v>
      </c>
      <c r="C303" s="189" t="str">
        <f t="shared" si="45"/>
        <v>-</v>
      </c>
      <c r="D303" s="190" t="str">
        <f t="shared" si="42"/>
        <v>-</v>
      </c>
      <c r="E303" s="191"/>
      <c r="F303" s="190" t="str">
        <f t="shared" si="43"/>
        <v>-</v>
      </c>
      <c r="G303" s="190" t="str">
        <f t="shared" si="38"/>
        <v>-</v>
      </c>
      <c r="H303" s="189" t="str">
        <f t="shared" si="39"/>
        <v>-</v>
      </c>
      <c r="I303" s="190" t="str">
        <f t="shared" si="40"/>
        <v>-</v>
      </c>
      <c r="J303" s="189" t="str">
        <f t="shared" si="44"/>
        <v>-</v>
      </c>
      <c r="K303" s="172"/>
    </row>
    <row r="304" spans="1:11" x14ac:dyDescent="0.2">
      <c r="A304" s="187" t="str">
        <f t="shared" si="41"/>
        <v>-</v>
      </c>
      <c r="B304" s="188" t="str">
        <f t="shared" si="37"/>
        <v>-</v>
      </c>
      <c r="C304" s="189" t="str">
        <f t="shared" si="45"/>
        <v>-</v>
      </c>
      <c r="D304" s="190" t="str">
        <f t="shared" si="42"/>
        <v>-</v>
      </c>
      <c r="E304" s="191"/>
      <c r="F304" s="190" t="str">
        <f t="shared" si="43"/>
        <v>-</v>
      </c>
      <c r="G304" s="190" t="str">
        <f t="shared" si="38"/>
        <v>-</v>
      </c>
      <c r="H304" s="189" t="str">
        <f t="shared" si="39"/>
        <v>-</v>
      </c>
      <c r="I304" s="190" t="str">
        <f t="shared" si="40"/>
        <v>-</v>
      </c>
      <c r="J304" s="189" t="str">
        <f t="shared" si="44"/>
        <v>-</v>
      </c>
      <c r="K304" s="172"/>
    </row>
    <row r="305" spans="1:11" x14ac:dyDescent="0.2">
      <c r="A305" s="187" t="str">
        <f t="shared" si="41"/>
        <v>-</v>
      </c>
      <c r="B305" s="188" t="str">
        <f t="shared" si="37"/>
        <v>-</v>
      </c>
      <c r="C305" s="189" t="str">
        <f t="shared" si="45"/>
        <v>-</v>
      </c>
      <c r="D305" s="190" t="str">
        <f t="shared" si="42"/>
        <v>-</v>
      </c>
      <c r="E305" s="191"/>
      <c r="F305" s="190" t="str">
        <f t="shared" si="43"/>
        <v>-</v>
      </c>
      <c r="G305" s="190" t="str">
        <f t="shared" si="38"/>
        <v>-</v>
      </c>
      <c r="H305" s="189" t="str">
        <f t="shared" si="39"/>
        <v>-</v>
      </c>
      <c r="I305" s="190" t="str">
        <f t="shared" si="40"/>
        <v>-</v>
      </c>
      <c r="J305" s="189" t="str">
        <f t="shared" si="44"/>
        <v>-</v>
      </c>
      <c r="K305" s="172"/>
    </row>
    <row r="306" spans="1:11" x14ac:dyDescent="0.2">
      <c r="A306" s="187" t="str">
        <f t="shared" si="41"/>
        <v>-</v>
      </c>
      <c r="B306" s="188" t="str">
        <f t="shared" si="37"/>
        <v>-</v>
      </c>
      <c r="C306" s="189" t="str">
        <f t="shared" si="45"/>
        <v>-</v>
      </c>
      <c r="D306" s="190" t="str">
        <f t="shared" si="42"/>
        <v>-</v>
      </c>
      <c r="E306" s="191"/>
      <c r="F306" s="190" t="str">
        <f t="shared" si="43"/>
        <v>-</v>
      </c>
      <c r="G306" s="190" t="str">
        <f t="shared" si="38"/>
        <v>-</v>
      </c>
      <c r="H306" s="189" t="str">
        <f t="shared" si="39"/>
        <v>-</v>
      </c>
      <c r="I306" s="190" t="str">
        <f t="shared" si="40"/>
        <v>-</v>
      </c>
      <c r="J306" s="189" t="str">
        <f t="shared" si="44"/>
        <v>-</v>
      </c>
      <c r="K306" s="172"/>
    </row>
    <row r="307" spans="1:11" x14ac:dyDescent="0.2">
      <c r="A307" s="187" t="str">
        <f t="shared" si="41"/>
        <v>-</v>
      </c>
      <c r="B307" s="188" t="str">
        <f t="shared" si="37"/>
        <v>-</v>
      </c>
      <c r="C307" s="189" t="str">
        <f t="shared" si="45"/>
        <v>-</v>
      </c>
      <c r="D307" s="190" t="str">
        <f t="shared" si="42"/>
        <v>-</v>
      </c>
      <c r="E307" s="191"/>
      <c r="F307" s="190" t="str">
        <f t="shared" si="43"/>
        <v>-</v>
      </c>
      <c r="G307" s="190" t="str">
        <f t="shared" si="38"/>
        <v>-</v>
      </c>
      <c r="H307" s="189" t="str">
        <f t="shared" si="39"/>
        <v>-</v>
      </c>
      <c r="I307" s="190" t="str">
        <f t="shared" si="40"/>
        <v>-</v>
      </c>
      <c r="J307" s="189" t="str">
        <f t="shared" si="44"/>
        <v>-</v>
      </c>
      <c r="K307" s="172"/>
    </row>
    <row r="308" spans="1:11" x14ac:dyDescent="0.2">
      <c r="A308" s="187" t="str">
        <f t="shared" si="41"/>
        <v>-</v>
      </c>
      <c r="B308" s="188" t="str">
        <f t="shared" si="37"/>
        <v>-</v>
      </c>
      <c r="C308" s="189" t="str">
        <f t="shared" si="45"/>
        <v>-</v>
      </c>
      <c r="D308" s="190" t="str">
        <f t="shared" si="42"/>
        <v>-</v>
      </c>
      <c r="E308" s="191"/>
      <c r="F308" s="190" t="str">
        <f t="shared" si="43"/>
        <v>-</v>
      </c>
      <c r="G308" s="190" t="str">
        <f t="shared" si="38"/>
        <v>-</v>
      </c>
      <c r="H308" s="189" t="str">
        <f t="shared" si="39"/>
        <v>-</v>
      </c>
      <c r="I308" s="190" t="str">
        <f t="shared" si="40"/>
        <v>-</v>
      </c>
      <c r="J308" s="189" t="str">
        <f t="shared" si="44"/>
        <v>-</v>
      </c>
      <c r="K308" s="172"/>
    </row>
    <row r="309" spans="1:11" x14ac:dyDescent="0.2">
      <c r="A309" s="187" t="str">
        <f t="shared" si="41"/>
        <v>-</v>
      </c>
      <c r="B309" s="188" t="str">
        <f t="shared" si="37"/>
        <v>-</v>
      </c>
      <c r="C309" s="189" t="str">
        <f t="shared" si="45"/>
        <v>-</v>
      </c>
      <c r="D309" s="190" t="str">
        <f t="shared" si="42"/>
        <v>-</v>
      </c>
      <c r="E309" s="191"/>
      <c r="F309" s="190" t="str">
        <f t="shared" si="43"/>
        <v>-</v>
      </c>
      <c r="G309" s="190" t="str">
        <f t="shared" si="38"/>
        <v>-</v>
      </c>
      <c r="H309" s="189" t="str">
        <f t="shared" si="39"/>
        <v>-</v>
      </c>
      <c r="I309" s="190" t="str">
        <f t="shared" si="40"/>
        <v>-</v>
      </c>
      <c r="J309" s="189" t="str">
        <f t="shared" si="44"/>
        <v>-</v>
      </c>
      <c r="K309" s="172"/>
    </row>
    <row r="310" spans="1:11" x14ac:dyDescent="0.2">
      <c r="A310" s="187" t="str">
        <f t="shared" si="41"/>
        <v>-</v>
      </c>
      <c r="B310" s="188" t="str">
        <f t="shared" si="37"/>
        <v>-</v>
      </c>
      <c r="C310" s="189" t="str">
        <f t="shared" si="45"/>
        <v>-</v>
      </c>
      <c r="D310" s="190" t="str">
        <f t="shared" si="42"/>
        <v>-</v>
      </c>
      <c r="E310" s="191"/>
      <c r="F310" s="190" t="str">
        <f t="shared" si="43"/>
        <v>-</v>
      </c>
      <c r="G310" s="190" t="str">
        <f t="shared" si="38"/>
        <v>-</v>
      </c>
      <c r="H310" s="189" t="str">
        <f t="shared" si="39"/>
        <v>-</v>
      </c>
      <c r="I310" s="190" t="str">
        <f t="shared" si="40"/>
        <v>-</v>
      </c>
      <c r="J310" s="189" t="str">
        <f t="shared" si="44"/>
        <v>-</v>
      </c>
      <c r="K310" s="172"/>
    </row>
    <row r="311" spans="1:11" x14ac:dyDescent="0.2">
      <c r="A311" s="187" t="str">
        <f t="shared" si="41"/>
        <v>-</v>
      </c>
      <c r="B311" s="188" t="str">
        <f t="shared" si="37"/>
        <v>-</v>
      </c>
      <c r="C311" s="189" t="str">
        <f t="shared" si="45"/>
        <v>-</v>
      </c>
      <c r="D311" s="190" t="str">
        <f t="shared" si="42"/>
        <v>-</v>
      </c>
      <c r="E311" s="191"/>
      <c r="F311" s="190" t="str">
        <f t="shared" si="43"/>
        <v>-</v>
      </c>
      <c r="G311" s="190" t="str">
        <f t="shared" si="38"/>
        <v>-</v>
      </c>
      <c r="H311" s="189" t="str">
        <f t="shared" si="39"/>
        <v>-</v>
      </c>
      <c r="I311" s="190" t="str">
        <f t="shared" si="40"/>
        <v>-</v>
      </c>
      <c r="J311" s="189" t="str">
        <f t="shared" si="44"/>
        <v>-</v>
      </c>
      <c r="K311" s="172"/>
    </row>
    <row r="312" spans="1:11" x14ac:dyDescent="0.2">
      <c r="A312" s="187" t="str">
        <f t="shared" si="41"/>
        <v>-</v>
      </c>
      <c r="B312" s="188" t="str">
        <f t="shared" si="37"/>
        <v>-</v>
      </c>
      <c r="C312" s="189" t="str">
        <f t="shared" si="45"/>
        <v>-</v>
      </c>
      <c r="D312" s="190" t="str">
        <f t="shared" si="42"/>
        <v>-</v>
      </c>
      <c r="E312" s="191"/>
      <c r="F312" s="190" t="str">
        <f t="shared" si="43"/>
        <v>-</v>
      </c>
      <c r="G312" s="190" t="str">
        <f t="shared" si="38"/>
        <v>-</v>
      </c>
      <c r="H312" s="189" t="str">
        <f t="shared" si="39"/>
        <v>-</v>
      </c>
      <c r="I312" s="190" t="str">
        <f t="shared" si="40"/>
        <v>-</v>
      </c>
      <c r="J312" s="189" t="str">
        <f t="shared" si="44"/>
        <v>-</v>
      </c>
      <c r="K312" s="172"/>
    </row>
    <row r="313" spans="1:11" x14ac:dyDescent="0.2">
      <c r="A313" s="187" t="str">
        <f t="shared" si="41"/>
        <v>-</v>
      </c>
      <c r="B313" s="188" t="str">
        <f t="shared" si="37"/>
        <v>-</v>
      </c>
      <c r="C313" s="189" t="str">
        <f t="shared" si="45"/>
        <v>-</v>
      </c>
      <c r="D313" s="190" t="str">
        <f t="shared" si="42"/>
        <v>-</v>
      </c>
      <c r="E313" s="191"/>
      <c r="F313" s="190" t="str">
        <f t="shared" si="43"/>
        <v>-</v>
      </c>
      <c r="G313" s="190" t="str">
        <f t="shared" si="38"/>
        <v>-</v>
      </c>
      <c r="H313" s="189" t="str">
        <f t="shared" si="39"/>
        <v>-</v>
      </c>
      <c r="I313" s="190" t="str">
        <f t="shared" si="40"/>
        <v>-</v>
      </c>
      <c r="J313" s="189" t="str">
        <f t="shared" si="44"/>
        <v>-</v>
      </c>
      <c r="K313" s="172"/>
    </row>
    <row r="314" spans="1:11" x14ac:dyDescent="0.2">
      <c r="A314" s="187" t="str">
        <f t="shared" si="41"/>
        <v>-</v>
      </c>
      <c r="B314" s="188" t="str">
        <f t="shared" si="37"/>
        <v>-</v>
      </c>
      <c r="C314" s="189" t="str">
        <f t="shared" si="45"/>
        <v>-</v>
      </c>
      <c r="D314" s="190" t="str">
        <f t="shared" si="42"/>
        <v>-</v>
      </c>
      <c r="E314" s="191"/>
      <c r="F314" s="190" t="str">
        <f t="shared" si="43"/>
        <v>-</v>
      </c>
      <c r="G314" s="190" t="str">
        <f t="shared" si="38"/>
        <v>-</v>
      </c>
      <c r="H314" s="189" t="str">
        <f t="shared" si="39"/>
        <v>-</v>
      </c>
      <c r="I314" s="190" t="str">
        <f t="shared" si="40"/>
        <v>-</v>
      </c>
      <c r="J314" s="189" t="str">
        <f t="shared" si="44"/>
        <v>-</v>
      </c>
      <c r="K314" s="172"/>
    </row>
    <row r="315" spans="1:11" x14ac:dyDescent="0.2">
      <c r="A315" s="187" t="str">
        <f t="shared" si="41"/>
        <v>-</v>
      </c>
      <c r="B315" s="188" t="str">
        <f t="shared" si="37"/>
        <v>-</v>
      </c>
      <c r="C315" s="189" t="str">
        <f t="shared" si="45"/>
        <v>-</v>
      </c>
      <c r="D315" s="190" t="str">
        <f t="shared" si="42"/>
        <v>-</v>
      </c>
      <c r="E315" s="191"/>
      <c r="F315" s="190" t="str">
        <f t="shared" si="43"/>
        <v>-</v>
      </c>
      <c r="G315" s="190" t="str">
        <f t="shared" si="38"/>
        <v>-</v>
      </c>
      <c r="H315" s="189" t="str">
        <f t="shared" si="39"/>
        <v>-</v>
      </c>
      <c r="I315" s="190" t="str">
        <f t="shared" si="40"/>
        <v>-</v>
      </c>
      <c r="J315" s="189" t="str">
        <f t="shared" si="44"/>
        <v>-</v>
      </c>
      <c r="K315" s="172"/>
    </row>
    <row r="316" spans="1:11" x14ac:dyDescent="0.2">
      <c r="A316" s="187" t="str">
        <f t="shared" si="41"/>
        <v>-</v>
      </c>
      <c r="B316" s="188" t="str">
        <f t="shared" si="37"/>
        <v>-</v>
      </c>
      <c r="C316" s="189" t="str">
        <f t="shared" si="45"/>
        <v>-</v>
      </c>
      <c r="D316" s="190" t="str">
        <f t="shared" si="42"/>
        <v>-</v>
      </c>
      <c r="E316" s="191"/>
      <c r="F316" s="190" t="str">
        <f t="shared" si="43"/>
        <v>-</v>
      </c>
      <c r="G316" s="190" t="str">
        <f t="shared" si="38"/>
        <v>-</v>
      </c>
      <c r="H316" s="189" t="str">
        <f t="shared" si="39"/>
        <v>-</v>
      </c>
      <c r="I316" s="190" t="str">
        <f t="shared" si="40"/>
        <v>-</v>
      </c>
      <c r="J316" s="189" t="str">
        <f t="shared" si="44"/>
        <v>-</v>
      </c>
      <c r="K316" s="172"/>
    </row>
    <row r="317" spans="1:11" x14ac:dyDescent="0.2">
      <c r="A317" s="187" t="str">
        <f t="shared" si="41"/>
        <v>-</v>
      </c>
      <c r="B317" s="188" t="str">
        <f t="shared" si="37"/>
        <v>-</v>
      </c>
      <c r="C317" s="189" t="str">
        <f t="shared" si="45"/>
        <v>-</v>
      </c>
      <c r="D317" s="190" t="str">
        <f t="shared" si="42"/>
        <v>-</v>
      </c>
      <c r="E317" s="191"/>
      <c r="F317" s="190" t="str">
        <f t="shared" si="43"/>
        <v>-</v>
      </c>
      <c r="G317" s="190" t="str">
        <f t="shared" si="38"/>
        <v>-</v>
      </c>
      <c r="H317" s="189" t="str">
        <f t="shared" si="39"/>
        <v>-</v>
      </c>
      <c r="I317" s="190" t="str">
        <f t="shared" si="40"/>
        <v>-</v>
      </c>
      <c r="J317" s="189" t="str">
        <f t="shared" si="44"/>
        <v>-</v>
      </c>
      <c r="K317" s="172"/>
    </row>
    <row r="318" spans="1:11" x14ac:dyDescent="0.2">
      <c r="A318" s="187" t="str">
        <f t="shared" si="41"/>
        <v>-</v>
      </c>
      <c r="B318" s="188" t="str">
        <f t="shared" si="37"/>
        <v>-</v>
      </c>
      <c r="C318" s="189" t="str">
        <f t="shared" si="45"/>
        <v>-</v>
      </c>
      <c r="D318" s="190" t="str">
        <f t="shared" si="42"/>
        <v>-</v>
      </c>
      <c r="E318" s="191"/>
      <c r="F318" s="190" t="str">
        <f t="shared" si="43"/>
        <v>-</v>
      </c>
      <c r="G318" s="190" t="str">
        <f t="shared" si="38"/>
        <v>-</v>
      </c>
      <c r="H318" s="189" t="str">
        <f t="shared" si="39"/>
        <v>-</v>
      </c>
      <c r="I318" s="190" t="str">
        <f t="shared" si="40"/>
        <v>-</v>
      </c>
      <c r="J318" s="189" t="str">
        <f t="shared" si="44"/>
        <v>-</v>
      </c>
      <c r="K318" s="172"/>
    </row>
    <row r="319" spans="1:11" x14ac:dyDescent="0.2">
      <c r="A319" s="187" t="str">
        <f t="shared" si="41"/>
        <v>-</v>
      </c>
      <c r="B319" s="188" t="str">
        <f t="shared" si="37"/>
        <v>-</v>
      </c>
      <c r="C319" s="189" t="str">
        <f t="shared" si="45"/>
        <v>-</v>
      </c>
      <c r="D319" s="190" t="str">
        <f t="shared" si="42"/>
        <v>-</v>
      </c>
      <c r="E319" s="191"/>
      <c r="F319" s="190" t="str">
        <f t="shared" si="43"/>
        <v>-</v>
      </c>
      <c r="G319" s="190" t="str">
        <f t="shared" si="38"/>
        <v>-</v>
      </c>
      <c r="H319" s="189" t="str">
        <f t="shared" si="39"/>
        <v>-</v>
      </c>
      <c r="I319" s="190" t="str">
        <f t="shared" si="40"/>
        <v>-</v>
      </c>
      <c r="J319" s="189" t="str">
        <f t="shared" si="44"/>
        <v>-</v>
      </c>
      <c r="K319" s="172"/>
    </row>
    <row r="320" spans="1:11" x14ac:dyDescent="0.2">
      <c r="A320" s="187" t="str">
        <f t="shared" si="41"/>
        <v>-</v>
      </c>
      <c r="B320" s="188" t="str">
        <f t="shared" si="37"/>
        <v>-</v>
      </c>
      <c r="C320" s="189" t="str">
        <f t="shared" si="45"/>
        <v>-</v>
      </c>
      <c r="D320" s="190" t="str">
        <f t="shared" si="42"/>
        <v>-</v>
      </c>
      <c r="E320" s="191"/>
      <c r="F320" s="190" t="str">
        <f t="shared" si="43"/>
        <v>-</v>
      </c>
      <c r="G320" s="190" t="str">
        <f t="shared" si="38"/>
        <v>-</v>
      </c>
      <c r="H320" s="189" t="str">
        <f t="shared" si="39"/>
        <v>-</v>
      </c>
      <c r="I320" s="190" t="str">
        <f t="shared" si="40"/>
        <v>-</v>
      </c>
      <c r="J320" s="189" t="str">
        <f t="shared" si="44"/>
        <v>-</v>
      </c>
      <c r="K320" s="172"/>
    </row>
    <row r="321" spans="1:11" x14ac:dyDescent="0.2">
      <c r="A321" s="187" t="str">
        <f t="shared" si="41"/>
        <v>-</v>
      </c>
      <c r="B321" s="188" t="str">
        <f t="shared" si="37"/>
        <v>-</v>
      </c>
      <c r="C321" s="189" t="str">
        <f t="shared" si="45"/>
        <v>-</v>
      </c>
      <c r="D321" s="190" t="str">
        <f t="shared" si="42"/>
        <v>-</v>
      </c>
      <c r="E321" s="191"/>
      <c r="F321" s="190" t="str">
        <f t="shared" si="43"/>
        <v>-</v>
      </c>
      <c r="G321" s="190" t="str">
        <f t="shared" si="38"/>
        <v>-</v>
      </c>
      <c r="H321" s="189" t="str">
        <f t="shared" si="39"/>
        <v>-</v>
      </c>
      <c r="I321" s="190" t="str">
        <f t="shared" si="40"/>
        <v>-</v>
      </c>
      <c r="J321" s="189" t="str">
        <f t="shared" si="44"/>
        <v>-</v>
      </c>
      <c r="K321" s="172"/>
    </row>
    <row r="322" spans="1:11" x14ac:dyDescent="0.2">
      <c r="A322" s="187" t="str">
        <f t="shared" si="41"/>
        <v>-</v>
      </c>
      <c r="B322" s="188" t="str">
        <f t="shared" si="37"/>
        <v>-</v>
      </c>
      <c r="C322" s="189" t="str">
        <f t="shared" si="45"/>
        <v>-</v>
      </c>
      <c r="D322" s="190" t="str">
        <f t="shared" si="42"/>
        <v>-</v>
      </c>
      <c r="E322" s="191"/>
      <c r="F322" s="190" t="str">
        <f t="shared" si="43"/>
        <v>-</v>
      </c>
      <c r="G322" s="190" t="str">
        <f t="shared" si="38"/>
        <v>-</v>
      </c>
      <c r="H322" s="189" t="str">
        <f t="shared" si="39"/>
        <v>-</v>
      </c>
      <c r="I322" s="190" t="str">
        <f t="shared" si="40"/>
        <v>-</v>
      </c>
      <c r="J322" s="189" t="str">
        <f t="shared" si="44"/>
        <v>-</v>
      </c>
      <c r="K322" s="172"/>
    </row>
    <row r="323" spans="1:11" x14ac:dyDescent="0.2">
      <c r="A323" s="187" t="str">
        <f t="shared" si="41"/>
        <v>-</v>
      </c>
      <c r="B323" s="188" t="str">
        <f t="shared" si="37"/>
        <v>-</v>
      </c>
      <c r="C323" s="189" t="str">
        <f t="shared" si="45"/>
        <v>-</v>
      </c>
      <c r="D323" s="190" t="str">
        <f t="shared" si="42"/>
        <v>-</v>
      </c>
      <c r="E323" s="191"/>
      <c r="F323" s="190" t="str">
        <f t="shared" si="43"/>
        <v>-</v>
      </c>
      <c r="G323" s="190" t="str">
        <f t="shared" si="38"/>
        <v>-</v>
      </c>
      <c r="H323" s="189" t="str">
        <f t="shared" si="39"/>
        <v>-</v>
      </c>
      <c r="I323" s="190" t="str">
        <f t="shared" si="40"/>
        <v>-</v>
      </c>
      <c r="J323" s="189" t="str">
        <f t="shared" si="44"/>
        <v>-</v>
      </c>
      <c r="K323" s="172"/>
    </row>
    <row r="324" spans="1:11" x14ac:dyDescent="0.2">
      <c r="A324" s="187" t="str">
        <f t="shared" si="41"/>
        <v>-</v>
      </c>
      <c r="B324" s="188" t="str">
        <f t="shared" si="37"/>
        <v>-</v>
      </c>
      <c r="C324" s="189" t="str">
        <f t="shared" si="45"/>
        <v>-</v>
      </c>
      <c r="D324" s="190" t="str">
        <f t="shared" si="42"/>
        <v>-</v>
      </c>
      <c r="E324" s="191"/>
      <c r="F324" s="190" t="str">
        <f t="shared" si="43"/>
        <v>-</v>
      </c>
      <c r="G324" s="190" t="str">
        <f t="shared" si="38"/>
        <v>-</v>
      </c>
      <c r="H324" s="189" t="str">
        <f t="shared" si="39"/>
        <v>-</v>
      </c>
      <c r="I324" s="190" t="str">
        <f t="shared" si="40"/>
        <v>-</v>
      </c>
      <c r="J324" s="189" t="str">
        <f t="shared" si="44"/>
        <v>-</v>
      </c>
      <c r="K324" s="172"/>
    </row>
    <row r="325" spans="1:11" x14ac:dyDescent="0.2">
      <c r="A325" s="187" t="str">
        <f t="shared" si="41"/>
        <v>-</v>
      </c>
      <c r="B325" s="188" t="str">
        <f t="shared" si="37"/>
        <v>-</v>
      </c>
      <c r="C325" s="189" t="str">
        <f t="shared" si="45"/>
        <v>-</v>
      </c>
      <c r="D325" s="190" t="str">
        <f t="shared" si="42"/>
        <v>-</v>
      </c>
      <c r="E325" s="191"/>
      <c r="F325" s="190" t="str">
        <f t="shared" si="43"/>
        <v>-</v>
      </c>
      <c r="G325" s="190" t="str">
        <f t="shared" si="38"/>
        <v>-</v>
      </c>
      <c r="H325" s="189" t="str">
        <f t="shared" si="39"/>
        <v>-</v>
      </c>
      <c r="I325" s="190" t="str">
        <f t="shared" si="40"/>
        <v>-</v>
      </c>
      <c r="J325" s="189" t="str">
        <f t="shared" si="44"/>
        <v>-</v>
      </c>
      <c r="K325" s="172"/>
    </row>
    <row r="326" spans="1:11" x14ac:dyDescent="0.2">
      <c r="A326" s="187" t="str">
        <f t="shared" si="41"/>
        <v>-</v>
      </c>
      <c r="B326" s="188" t="str">
        <f t="shared" si="37"/>
        <v>-</v>
      </c>
      <c r="C326" s="189" t="str">
        <f t="shared" si="45"/>
        <v>-</v>
      </c>
      <c r="D326" s="190" t="str">
        <f t="shared" si="42"/>
        <v>-</v>
      </c>
      <c r="E326" s="191"/>
      <c r="F326" s="190" t="str">
        <f t="shared" si="43"/>
        <v>-</v>
      </c>
      <c r="G326" s="190" t="str">
        <f t="shared" si="38"/>
        <v>-</v>
      </c>
      <c r="H326" s="189" t="str">
        <f t="shared" si="39"/>
        <v>-</v>
      </c>
      <c r="I326" s="190" t="str">
        <f t="shared" si="40"/>
        <v>-</v>
      </c>
      <c r="J326" s="189" t="str">
        <f t="shared" si="44"/>
        <v>-</v>
      </c>
      <c r="K326" s="172"/>
    </row>
    <row r="327" spans="1:11" x14ac:dyDescent="0.2">
      <c r="A327" s="187" t="str">
        <f t="shared" si="41"/>
        <v>-</v>
      </c>
      <c r="B327" s="188" t="str">
        <f t="shared" si="37"/>
        <v>-</v>
      </c>
      <c r="C327" s="189" t="str">
        <f t="shared" si="45"/>
        <v>-</v>
      </c>
      <c r="D327" s="190" t="str">
        <f t="shared" si="42"/>
        <v>-</v>
      </c>
      <c r="E327" s="191"/>
      <c r="F327" s="190" t="str">
        <f t="shared" si="43"/>
        <v>-</v>
      </c>
      <c r="G327" s="190" t="str">
        <f t="shared" si="38"/>
        <v>-</v>
      </c>
      <c r="H327" s="189" t="str">
        <f t="shared" si="39"/>
        <v>-</v>
      </c>
      <c r="I327" s="190" t="str">
        <f t="shared" si="40"/>
        <v>-</v>
      </c>
      <c r="J327" s="189" t="str">
        <f t="shared" si="44"/>
        <v>-</v>
      </c>
      <c r="K327" s="172"/>
    </row>
    <row r="328" spans="1:11" x14ac:dyDescent="0.2">
      <c r="A328" s="187" t="str">
        <f t="shared" si="41"/>
        <v>-</v>
      </c>
      <c r="B328" s="188" t="str">
        <f t="shared" si="37"/>
        <v>-</v>
      </c>
      <c r="C328" s="189" t="str">
        <f t="shared" si="45"/>
        <v>-</v>
      </c>
      <c r="D328" s="190" t="str">
        <f t="shared" si="42"/>
        <v>-</v>
      </c>
      <c r="E328" s="191"/>
      <c r="F328" s="190" t="str">
        <f t="shared" si="43"/>
        <v>-</v>
      </c>
      <c r="G328" s="190" t="str">
        <f t="shared" si="38"/>
        <v>-</v>
      </c>
      <c r="H328" s="189" t="str">
        <f t="shared" si="39"/>
        <v>-</v>
      </c>
      <c r="I328" s="190" t="str">
        <f t="shared" si="40"/>
        <v>-</v>
      </c>
      <c r="J328" s="189" t="str">
        <f t="shared" si="44"/>
        <v>-</v>
      </c>
      <c r="K328" s="172"/>
    </row>
    <row r="329" spans="1:11" x14ac:dyDescent="0.2">
      <c r="A329" s="187" t="str">
        <f t="shared" si="41"/>
        <v>-</v>
      </c>
      <c r="B329" s="188" t="str">
        <f t="shared" si="37"/>
        <v>-</v>
      </c>
      <c r="C329" s="189" t="str">
        <f t="shared" si="45"/>
        <v>-</v>
      </c>
      <c r="D329" s="190" t="str">
        <f t="shared" si="42"/>
        <v>-</v>
      </c>
      <c r="E329" s="191"/>
      <c r="F329" s="190" t="str">
        <f t="shared" si="43"/>
        <v>-</v>
      </c>
      <c r="G329" s="190" t="str">
        <f t="shared" si="38"/>
        <v>-</v>
      </c>
      <c r="H329" s="189" t="str">
        <f t="shared" si="39"/>
        <v>-</v>
      </c>
      <c r="I329" s="190" t="str">
        <f t="shared" si="40"/>
        <v>-</v>
      </c>
      <c r="J329" s="189" t="str">
        <f t="shared" si="44"/>
        <v>-</v>
      </c>
      <c r="K329" s="172"/>
    </row>
    <row r="330" spans="1:11" x14ac:dyDescent="0.2">
      <c r="A330" s="187" t="str">
        <f t="shared" si="41"/>
        <v>-</v>
      </c>
      <c r="B330" s="188" t="str">
        <f t="shared" ref="B330:B393" si="46">IF(ISERROR((DATE(YEAR($D$7),MONTH($D$7)+(A330)*12/$D$6,DAY($D$7)))),"-",DATE(YEAR($D$7),MONTH($D$7)+(A330)*12/$D$6,DAY($D$7)))</f>
        <v>-</v>
      </c>
      <c r="C330" s="189" t="str">
        <f t="shared" si="45"/>
        <v>-</v>
      </c>
      <c r="D330" s="190" t="str">
        <f t="shared" si="42"/>
        <v>-</v>
      </c>
      <c r="E330" s="191"/>
      <c r="F330" s="190" t="str">
        <f t="shared" si="43"/>
        <v>-</v>
      </c>
      <c r="G330" s="190" t="str">
        <f t="shared" ref="G330:G393" si="47">IF(ISERROR(F330-H330),"-",F330-H330)</f>
        <v>-</v>
      </c>
      <c r="H330" s="189" t="str">
        <f t="shared" ref="H330:H393" si="48">IF(ISERROR(C330*($D$4/$D$6)),"-",C330*($D$4/$D$6))</f>
        <v>-</v>
      </c>
      <c r="I330" s="190" t="str">
        <f t="shared" ref="I330:I393" si="49">IF(ISERROR(C330-G330),"-",C330-G330)</f>
        <v>-</v>
      </c>
      <c r="J330" s="189" t="str">
        <f t="shared" si="44"/>
        <v>-</v>
      </c>
      <c r="K330" s="172"/>
    </row>
    <row r="331" spans="1:11" x14ac:dyDescent="0.2">
      <c r="A331" s="187" t="str">
        <f t="shared" ref="A331:A394" si="50">IF(A330&lt;$G$4,(A330+1),"-")</f>
        <v>-</v>
      </c>
      <c r="B331" s="188" t="str">
        <f t="shared" si="46"/>
        <v>-</v>
      </c>
      <c r="C331" s="189" t="str">
        <f t="shared" si="45"/>
        <v>-</v>
      </c>
      <c r="D331" s="190" t="str">
        <f t="shared" ref="D331:D394" si="51">IF(ISERROR($G$3),"-",$G$3)</f>
        <v>-</v>
      </c>
      <c r="E331" s="191"/>
      <c r="F331" s="190" t="str">
        <f t="shared" ref="F331:F394" si="52">IF(ISERROR(D331+E331),"-",D331+E331)</f>
        <v>-</v>
      </c>
      <c r="G331" s="190" t="str">
        <f t="shared" si="47"/>
        <v>-</v>
      </c>
      <c r="H331" s="189" t="str">
        <f t="shared" si="48"/>
        <v>-</v>
      </c>
      <c r="I331" s="190" t="str">
        <f t="shared" si="49"/>
        <v>-</v>
      </c>
      <c r="J331" s="189" t="str">
        <f t="shared" si="44"/>
        <v>-</v>
      </c>
      <c r="K331" s="172"/>
    </row>
    <row r="332" spans="1:11" x14ac:dyDescent="0.2">
      <c r="A332" s="187" t="str">
        <f t="shared" si="50"/>
        <v>-</v>
      </c>
      <c r="B332" s="188" t="str">
        <f t="shared" si="46"/>
        <v>-</v>
      </c>
      <c r="C332" s="189" t="str">
        <f t="shared" si="45"/>
        <v>-</v>
      </c>
      <c r="D332" s="190" t="str">
        <f t="shared" si="51"/>
        <v>-</v>
      </c>
      <c r="E332" s="191"/>
      <c r="F332" s="190" t="str">
        <f t="shared" si="52"/>
        <v>-</v>
      </c>
      <c r="G332" s="190" t="str">
        <f t="shared" si="47"/>
        <v>-</v>
      </c>
      <c r="H332" s="189" t="str">
        <f t="shared" si="48"/>
        <v>-</v>
      </c>
      <c r="I332" s="190" t="str">
        <f t="shared" si="49"/>
        <v>-</v>
      </c>
      <c r="J332" s="189" t="str">
        <f t="shared" ref="J332:J395" si="53">IF(ISERROR(H332+J331),"-",H332+J331)</f>
        <v>-</v>
      </c>
      <c r="K332" s="172"/>
    </row>
    <row r="333" spans="1:11" x14ac:dyDescent="0.2">
      <c r="A333" s="187" t="str">
        <f t="shared" si="50"/>
        <v>-</v>
      </c>
      <c r="B333" s="188" t="str">
        <f t="shared" si="46"/>
        <v>-</v>
      </c>
      <c r="C333" s="189" t="str">
        <f t="shared" si="45"/>
        <v>-</v>
      </c>
      <c r="D333" s="190" t="str">
        <f t="shared" si="51"/>
        <v>-</v>
      </c>
      <c r="E333" s="191"/>
      <c r="F333" s="190" t="str">
        <f t="shared" si="52"/>
        <v>-</v>
      </c>
      <c r="G333" s="190" t="str">
        <f t="shared" si="47"/>
        <v>-</v>
      </c>
      <c r="H333" s="189" t="str">
        <f t="shared" si="48"/>
        <v>-</v>
      </c>
      <c r="I333" s="190" t="str">
        <f t="shared" si="49"/>
        <v>-</v>
      </c>
      <c r="J333" s="189" t="str">
        <f t="shared" si="53"/>
        <v>-</v>
      </c>
      <c r="K333" s="172"/>
    </row>
    <row r="334" spans="1:11" x14ac:dyDescent="0.2">
      <c r="A334" s="187" t="str">
        <f t="shared" si="50"/>
        <v>-</v>
      </c>
      <c r="B334" s="188" t="str">
        <f t="shared" si="46"/>
        <v>-</v>
      </c>
      <c r="C334" s="189" t="str">
        <f t="shared" si="45"/>
        <v>-</v>
      </c>
      <c r="D334" s="190" t="str">
        <f t="shared" si="51"/>
        <v>-</v>
      </c>
      <c r="E334" s="191"/>
      <c r="F334" s="190" t="str">
        <f t="shared" si="52"/>
        <v>-</v>
      </c>
      <c r="G334" s="190" t="str">
        <f t="shared" si="47"/>
        <v>-</v>
      </c>
      <c r="H334" s="189" t="str">
        <f t="shared" si="48"/>
        <v>-</v>
      </c>
      <c r="I334" s="190" t="str">
        <f t="shared" si="49"/>
        <v>-</v>
      </c>
      <c r="J334" s="189" t="str">
        <f t="shared" si="53"/>
        <v>-</v>
      </c>
      <c r="K334" s="172"/>
    </row>
    <row r="335" spans="1:11" x14ac:dyDescent="0.2">
      <c r="A335" s="187" t="str">
        <f t="shared" si="50"/>
        <v>-</v>
      </c>
      <c r="B335" s="188" t="str">
        <f t="shared" si="46"/>
        <v>-</v>
      </c>
      <c r="C335" s="189" t="str">
        <f t="shared" si="45"/>
        <v>-</v>
      </c>
      <c r="D335" s="190" t="str">
        <f t="shared" si="51"/>
        <v>-</v>
      </c>
      <c r="E335" s="191"/>
      <c r="F335" s="190" t="str">
        <f t="shared" si="52"/>
        <v>-</v>
      </c>
      <c r="G335" s="190" t="str">
        <f t="shared" si="47"/>
        <v>-</v>
      </c>
      <c r="H335" s="189" t="str">
        <f t="shared" si="48"/>
        <v>-</v>
      </c>
      <c r="I335" s="190" t="str">
        <f t="shared" si="49"/>
        <v>-</v>
      </c>
      <c r="J335" s="189" t="str">
        <f t="shared" si="53"/>
        <v>-</v>
      </c>
      <c r="K335" s="172"/>
    </row>
    <row r="336" spans="1:11" x14ac:dyDescent="0.2">
      <c r="A336" s="187" t="str">
        <f t="shared" si="50"/>
        <v>-</v>
      </c>
      <c r="B336" s="188" t="str">
        <f t="shared" si="46"/>
        <v>-</v>
      </c>
      <c r="C336" s="189" t="str">
        <f t="shared" si="45"/>
        <v>-</v>
      </c>
      <c r="D336" s="190" t="str">
        <f t="shared" si="51"/>
        <v>-</v>
      </c>
      <c r="E336" s="191"/>
      <c r="F336" s="190" t="str">
        <f t="shared" si="52"/>
        <v>-</v>
      </c>
      <c r="G336" s="190" t="str">
        <f t="shared" si="47"/>
        <v>-</v>
      </c>
      <c r="H336" s="189" t="str">
        <f t="shared" si="48"/>
        <v>-</v>
      </c>
      <c r="I336" s="190" t="str">
        <f t="shared" si="49"/>
        <v>-</v>
      </c>
      <c r="J336" s="189" t="str">
        <f t="shared" si="53"/>
        <v>-</v>
      </c>
      <c r="K336" s="172"/>
    </row>
    <row r="337" spans="1:11" x14ac:dyDescent="0.2">
      <c r="A337" s="187" t="str">
        <f t="shared" si="50"/>
        <v>-</v>
      </c>
      <c r="B337" s="188" t="str">
        <f t="shared" si="46"/>
        <v>-</v>
      </c>
      <c r="C337" s="189" t="str">
        <f t="shared" si="45"/>
        <v>-</v>
      </c>
      <c r="D337" s="190" t="str">
        <f t="shared" si="51"/>
        <v>-</v>
      </c>
      <c r="E337" s="191"/>
      <c r="F337" s="190" t="str">
        <f t="shared" si="52"/>
        <v>-</v>
      </c>
      <c r="G337" s="190" t="str">
        <f t="shared" si="47"/>
        <v>-</v>
      </c>
      <c r="H337" s="189" t="str">
        <f t="shared" si="48"/>
        <v>-</v>
      </c>
      <c r="I337" s="190" t="str">
        <f t="shared" si="49"/>
        <v>-</v>
      </c>
      <c r="J337" s="189" t="str">
        <f t="shared" si="53"/>
        <v>-</v>
      </c>
      <c r="K337" s="172"/>
    </row>
    <row r="338" spans="1:11" x14ac:dyDescent="0.2">
      <c r="A338" s="187" t="str">
        <f t="shared" si="50"/>
        <v>-</v>
      </c>
      <c r="B338" s="188" t="str">
        <f t="shared" si="46"/>
        <v>-</v>
      </c>
      <c r="C338" s="189" t="str">
        <f t="shared" si="45"/>
        <v>-</v>
      </c>
      <c r="D338" s="190" t="str">
        <f t="shared" si="51"/>
        <v>-</v>
      </c>
      <c r="E338" s="191"/>
      <c r="F338" s="190" t="str">
        <f t="shared" si="52"/>
        <v>-</v>
      </c>
      <c r="G338" s="190" t="str">
        <f t="shared" si="47"/>
        <v>-</v>
      </c>
      <c r="H338" s="189" t="str">
        <f t="shared" si="48"/>
        <v>-</v>
      </c>
      <c r="I338" s="190" t="str">
        <f t="shared" si="49"/>
        <v>-</v>
      </c>
      <c r="J338" s="189" t="str">
        <f t="shared" si="53"/>
        <v>-</v>
      </c>
      <c r="K338" s="172"/>
    </row>
    <row r="339" spans="1:11" x14ac:dyDescent="0.2">
      <c r="A339" s="187" t="str">
        <f t="shared" si="50"/>
        <v>-</v>
      </c>
      <c r="B339" s="188" t="str">
        <f t="shared" si="46"/>
        <v>-</v>
      </c>
      <c r="C339" s="189" t="str">
        <f t="shared" si="45"/>
        <v>-</v>
      </c>
      <c r="D339" s="190" t="str">
        <f t="shared" si="51"/>
        <v>-</v>
      </c>
      <c r="E339" s="191"/>
      <c r="F339" s="190" t="str">
        <f t="shared" si="52"/>
        <v>-</v>
      </c>
      <c r="G339" s="190" t="str">
        <f t="shared" si="47"/>
        <v>-</v>
      </c>
      <c r="H339" s="189" t="str">
        <f t="shared" si="48"/>
        <v>-</v>
      </c>
      <c r="I339" s="190" t="str">
        <f t="shared" si="49"/>
        <v>-</v>
      </c>
      <c r="J339" s="189" t="str">
        <f t="shared" si="53"/>
        <v>-</v>
      </c>
      <c r="K339" s="172"/>
    </row>
    <row r="340" spans="1:11" x14ac:dyDescent="0.2">
      <c r="A340" s="187" t="str">
        <f t="shared" si="50"/>
        <v>-</v>
      </c>
      <c r="B340" s="188" t="str">
        <f t="shared" si="46"/>
        <v>-</v>
      </c>
      <c r="C340" s="189" t="str">
        <f t="shared" si="45"/>
        <v>-</v>
      </c>
      <c r="D340" s="190" t="str">
        <f t="shared" si="51"/>
        <v>-</v>
      </c>
      <c r="E340" s="191"/>
      <c r="F340" s="190" t="str">
        <f t="shared" si="52"/>
        <v>-</v>
      </c>
      <c r="G340" s="190" t="str">
        <f t="shared" si="47"/>
        <v>-</v>
      </c>
      <c r="H340" s="189" t="str">
        <f t="shared" si="48"/>
        <v>-</v>
      </c>
      <c r="I340" s="190" t="str">
        <f t="shared" si="49"/>
        <v>-</v>
      </c>
      <c r="J340" s="189" t="str">
        <f t="shared" si="53"/>
        <v>-</v>
      </c>
      <c r="K340" s="172"/>
    </row>
    <row r="341" spans="1:11" x14ac:dyDescent="0.2">
      <c r="A341" s="187" t="str">
        <f t="shared" si="50"/>
        <v>-</v>
      </c>
      <c r="B341" s="188" t="str">
        <f t="shared" si="46"/>
        <v>-</v>
      </c>
      <c r="C341" s="189" t="str">
        <f t="shared" si="45"/>
        <v>-</v>
      </c>
      <c r="D341" s="190" t="str">
        <f t="shared" si="51"/>
        <v>-</v>
      </c>
      <c r="E341" s="191"/>
      <c r="F341" s="190" t="str">
        <f t="shared" si="52"/>
        <v>-</v>
      </c>
      <c r="G341" s="190" t="str">
        <f t="shared" si="47"/>
        <v>-</v>
      </c>
      <c r="H341" s="189" t="str">
        <f t="shared" si="48"/>
        <v>-</v>
      </c>
      <c r="I341" s="190" t="str">
        <f t="shared" si="49"/>
        <v>-</v>
      </c>
      <c r="J341" s="189" t="str">
        <f t="shared" si="53"/>
        <v>-</v>
      </c>
      <c r="K341" s="172"/>
    </row>
    <row r="342" spans="1:11" x14ac:dyDescent="0.2">
      <c r="A342" s="187" t="str">
        <f t="shared" si="50"/>
        <v>-</v>
      </c>
      <c r="B342" s="188" t="str">
        <f t="shared" si="46"/>
        <v>-</v>
      </c>
      <c r="C342" s="189" t="str">
        <f t="shared" ref="C342:C405" si="54">IF(I341&gt;0,I341,"-")</f>
        <v>-</v>
      </c>
      <c r="D342" s="190" t="str">
        <f t="shared" si="51"/>
        <v>-</v>
      </c>
      <c r="E342" s="191"/>
      <c r="F342" s="190" t="str">
        <f t="shared" si="52"/>
        <v>-</v>
      </c>
      <c r="G342" s="190" t="str">
        <f t="shared" si="47"/>
        <v>-</v>
      </c>
      <c r="H342" s="189" t="str">
        <f t="shared" si="48"/>
        <v>-</v>
      </c>
      <c r="I342" s="190" t="str">
        <f t="shared" si="49"/>
        <v>-</v>
      </c>
      <c r="J342" s="189" t="str">
        <f t="shared" si="53"/>
        <v>-</v>
      </c>
      <c r="K342" s="172"/>
    </row>
    <row r="343" spans="1:11" x14ac:dyDescent="0.2">
      <c r="A343" s="187" t="str">
        <f t="shared" si="50"/>
        <v>-</v>
      </c>
      <c r="B343" s="188" t="str">
        <f t="shared" si="46"/>
        <v>-</v>
      </c>
      <c r="C343" s="189" t="str">
        <f t="shared" si="54"/>
        <v>-</v>
      </c>
      <c r="D343" s="190" t="str">
        <f t="shared" si="51"/>
        <v>-</v>
      </c>
      <c r="E343" s="191"/>
      <c r="F343" s="190" t="str">
        <f t="shared" si="52"/>
        <v>-</v>
      </c>
      <c r="G343" s="190" t="str">
        <f t="shared" si="47"/>
        <v>-</v>
      </c>
      <c r="H343" s="189" t="str">
        <f t="shared" si="48"/>
        <v>-</v>
      </c>
      <c r="I343" s="190" t="str">
        <f t="shared" si="49"/>
        <v>-</v>
      </c>
      <c r="J343" s="189" t="str">
        <f t="shared" si="53"/>
        <v>-</v>
      </c>
      <c r="K343" s="172"/>
    </row>
    <row r="344" spans="1:11" x14ac:dyDescent="0.2">
      <c r="A344" s="187" t="str">
        <f t="shared" si="50"/>
        <v>-</v>
      </c>
      <c r="B344" s="188" t="str">
        <f t="shared" si="46"/>
        <v>-</v>
      </c>
      <c r="C344" s="189" t="str">
        <f t="shared" si="54"/>
        <v>-</v>
      </c>
      <c r="D344" s="190" t="str">
        <f t="shared" si="51"/>
        <v>-</v>
      </c>
      <c r="E344" s="191"/>
      <c r="F344" s="190" t="str">
        <f t="shared" si="52"/>
        <v>-</v>
      </c>
      <c r="G344" s="190" t="str">
        <f t="shared" si="47"/>
        <v>-</v>
      </c>
      <c r="H344" s="189" t="str">
        <f t="shared" si="48"/>
        <v>-</v>
      </c>
      <c r="I344" s="190" t="str">
        <f t="shared" si="49"/>
        <v>-</v>
      </c>
      <c r="J344" s="189" t="str">
        <f t="shared" si="53"/>
        <v>-</v>
      </c>
      <c r="K344" s="172"/>
    </row>
    <row r="345" spans="1:11" x14ac:dyDescent="0.2">
      <c r="A345" s="187" t="str">
        <f t="shared" si="50"/>
        <v>-</v>
      </c>
      <c r="B345" s="188" t="str">
        <f t="shared" si="46"/>
        <v>-</v>
      </c>
      <c r="C345" s="189" t="str">
        <f t="shared" si="54"/>
        <v>-</v>
      </c>
      <c r="D345" s="190" t="str">
        <f t="shared" si="51"/>
        <v>-</v>
      </c>
      <c r="E345" s="191"/>
      <c r="F345" s="190" t="str">
        <f t="shared" si="52"/>
        <v>-</v>
      </c>
      <c r="G345" s="190" t="str">
        <f t="shared" si="47"/>
        <v>-</v>
      </c>
      <c r="H345" s="189" t="str">
        <f t="shared" si="48"/>
        <v>-</v>
      </c>
      <c r="I345" s="190" t="str">
        <f t="shared" si="49"/>
        <v>-</v>
      </c>
      <c r="J345" s="189" t="str">
        <f t="shared" si="53"/>
        <v>-</v>
      </c>
      <c r="K345" s="172"/>
    </row>
    <row r="346" spans="1:11" x14ac:dyDescent="0.2">
      <c r="A346" s="187" t="str">
        <f t="shared" si="50"/>
        <v>-</v>
      </c>
      <c r="B346" s="188" t="str">
        <f t="shared" si="46"/>
        <v>-</v>
      </c>
      <c r="C346" s="189" t="str">
        <f t="shared" si="54"/>
        <v>-</v>
      </c>
      <c r="D346" s="190" t="str">
        <f t="shared" si="51"/>
        <v>-</v>
      </c>
      <c r="E346" s="191"/>
      <c r="F346" s="190" t="str">
        <f t="shared" si="52"/>
        <v>-</v>
      </c>
      <c r="G346" s="190" t="str">
        <f t="shared" si="47"/>
        <v>-</v>
      </c>
      <c r="H346" s="189" t="str">
        <f t="shared" si="48"/>
        <v>-</v>
      </c>
      <c r="I346" s="190" t="str">
        <f t="shared" si="49"/>
        <v>-</v>
      </c>
      <c r="J346" s="189" t="str">
        <f t="shared" si="53"/>
        <v>-</v>
      </c>
      <c r="K346" s="172"/>
    </row>
    <row r="347" spans="1:11" x14ac:dyDescent="0.2">
      <c r="A347" s="187" t="str">
        <f t="shared" si="50"/>
        <v>-</v>
      </c>
      <c r="B347" s="188" t="str">
        <f t="shared" si="46"/>
        <v>-</v>
      </c>
      <c r="C347" s="189" t="str">
        <f t="shared" si="54"/>
        <v>-</v>
      </c>
      <c r="D347" s="190" t="str">
        <f t="shared" si="51"/>
        <v>-</v>
      </c>
      <c r="E347" s="191"/>
      <c r="F347" s="190" t="str">
        <f t="shared" si="52"/>
        <v>-</v>
      </c>
      <c r="G347" s="190" t="str">
        <f t="shared" si="47"/>
        <v>-</v>
      </c>
      <c r="H347" s="189" t="str">
        <f t="shared" si="48"/>
        <v>-</v>
      </c>
      <c r="I347" s="190" t="str">
        <f t="shared" si="49"/>
        <v>-</v>
      </c>
      <c r="J347" s="189" t="str">
        <f t="shared" si="53"/>
        <v>-</v>
      </c>
      <c r="K347" s="172"/>
    </row>
    <row r="348" spans="1:11" x14ac:dyDescent="0.2">
      <c r="A348" s="187" t="str">
        <f t="shared" si="50"/>
        <v>-</v>
      </c>
      <c r="B348" s="188" t="str">
        <f t="shared" si="46"/>
        <v>-</v>
      </c>
      <c r="C348" s="189" t="str">
        <f t="shared" si="54"/>
        <v>-</v>
      </c>
      <c r="D348" s="190" t="str">
        <f t="shared" si="51"/>
        <v>-</v>
      </c>
      <c r="E348" s="191"/>
      <c r="F348" s="190" t="str">
        <f t="shared" si="52"/>
        <v>-</v>
      </c>
      <c r="G348" s="190" t="str">
        <f t="shared" si="47"/>
        <v>-</v>
      </c>
      <c r="H348" s="189" t="str">
        <f t="shared" si="48"/>
        <v>-</v>
      </c>
      <c r="I348" s="190" t="str">
        <f t="shared" si="49"/>
        <v>-</v>
      </c>
      <c r="J348" s="189" t="str">
        <f t="shared" si="53"/>
        <v>-</v>
      </c>
      <c r="K348" s="172"/>
    </row>
    <row r="349" spans="1:11" x14ac:dyDescent="0.2">
      <c r="A349" s="187" t="str">
        <f t="shared" si="50"/>
        <v>-</v>
      </c>
      <c r="B349" s="188" t="str">
        <f t="shared" si="46"/>
        <v>-</v>
      </c>
      <c r="C349" s="189" t="str">
        <f t="shared" si="54"/>
        <v>-</v>
      </c>
      <c r="D349" s="190" t="str">
        <f t="shared" si="51"/>
        <v>-</v>
      </c>
      <c r="E349" s="191"/>
      <c r="F349" s="190" t="str">
        <f t="shared" si="52"/>
        <v>-</v>
      </c>
      <c r="G349" s="190" t="str">
        <f t="shared" si="47"/>
        <v>-</v>
      </c>
      <c r="H349" s="189" t="str">
        <f t="shared" si="48"/>
        <v>-</v>
      </c>
      <c r="I349" s="190" t="str">
        <f t="shared" si="49"/>
        <v>-</v>
      </c>
      <c r="J349" s="189" t="str">
        <f t="shared" si="53"/>
        <v>-</v>
      </c>
      <c r="K349" s="172"/>
    </row>
    <row r="350" spans="1:11" x14ac:dyDescent="0.2">
      <c r="A350" s="187" t="str">
        <f t="shared" si="50"/>
        <v>-</v>
      </c>
      <c r="B350" s="188" t="str">
        <f t="shared" si="46"/>
        <v>-</v>
      </c>
      <c r="C350" s="189" t="str">
        <f t="shared" si="54"/>
        <v>-</v>
      </c>
      <c r="D350" s="190" t="str">
        <f t="shared" si="51"/>
        <v>-</v>
      </c>
      <c r="E350" s="191"/>
      <c r="F350" s="190" t="str">
        <f t="shared" si="52"/>
        <v>-</v>
      </c>
      <c r="G350" s="190" t="str">
        <f t="shared" si="47"/>
        <v>-</v>
      </c>
      <c r="H350" s="189" t="str">
        <f t="shared" si="48"/>
        <v>-</v>
      </c>
      <c r="I350" s="190" t="str">
        <f t="shared" si="49"/>
        <v>-</v>
      </c>
      <c r="J350" s="189" t="str">
        <f t="shared" si="53"/>
        <v>-</v>
      </c>
      <c r="K350" s="172"/>
    </row>
    <row r="351" spans="1:11" x14ac:dyDescent="0.2">
      <c r="A351" s="187" t="str">
        <f t="shared" si="50"/>
        <v>-</v>
      </c>
      <c r="B351" s="188" t="str">
        <f t="shared" si="46"/>
        <v>-</v>
      </c>
      <c r="C351" s="189" t="str">
        <f t="shared" si="54"/>
        <v>-</v>
      </c>
      <c r="D351" s="190" t="str">
        <f t="shared" si="51"/>
        <v>-</v>
      </c>
      <c r="E351" s="191"/>
      <c r="F351" s="190" t="str">
        <f t="shared" si="52"/>
        <v>-</v>
      </c>
      <c r="G351" s="190" t="str">
        <f t="shared" si="47"/>
        <v>-</v>
      </c>
      <c r="H351" s="189" t="str">
        <f t="shared" si="48"/>
        <v>-</v>
      </c>
      <c r="I351" s="190" t="str">
        <f t="shared" si="49"/>
        <v>-</v>
      </c>
      <c r="J351" s="189" t="str">
        <f t="shared" si="53"/>
        <v>-</v>
      </c>
      <c r="K351" s="172"/>
    </row>
    <row r="352" spans="1:11" x14ac:dyDescent="0.2">
      <c r="A352" s="187" t="str">
        <f t="shared" si="50"/>
        <v>-</v>
      </c>
      <c r="B352" s="188" t="str">
        <f t="shared" si="46"/>
        <v>-</v>
      </c>
      <c r="C352" s="189" t="str">
        <f t="shared" si="54"/>
        <v>-</v>
      </c>
      <c r="D352" s="190" t="str">
        <f t="shared" si="51"/>
        <v>-</v>
      </c>
      <c r="E352" s="191"/>
      <c r="F352" s="190" t="str">
        <f t="shared" si="52"/>
        <v>-</v>
      </c>
      <c r="G352" s="190" t="str">
        <f t="shared" si="47"/>
        <v>-</v>
      </c>
      <c r="H352" s="189" t="str">
        <f t="shared" si="48"/>
        <v>-</v>
      </c>
      <c r="I352" s="190" t="str">
        <f t="shared" si="49"/>
        <v>-</v>
      </c>
      <c r="J352" s="189" t="str">
        <f t="shared" si="53"/>
        <v>-</v>
      </c>
      <c r="K352" s="172"/>
    </row>
    <row r="353" spans="1:11" x14ac:dyDescent="0.2">
      <c r="A353" s="187" t="str">
        <f t="shared" si="50"/>
        <v>-</v>
      </c>
      <c r="B353" s="188" t="str">
        <f t="shared" si="46"/>
        <v>-</v>
      </c>
      <c r="C353" s="189" t="str">
        <f t="shared" si="54"/>
        <v>-</v>
      </c>
      <c r="D353" s="190" t="str">
        <f t="shared" si="51"/>
        <v>-</v>
      </c>
      <c r="E353" s="191"/>
      <c r="F353" s="190" t="str">
        <f t="shared" si="52"/>
        <v>-</v>
      </c>
      <c r="G353" s="190" t="str">
        <f t="shared" si="47"/>
        <v>-</v>
      </c>
      <c r="H353" s="189" t="str">
        <f t="shared" si="48"/>
        <v>-</v>
      </c>
      <c r="I353" s="190" t="str">
        <f t="shared" si="49"/>
        <v>-</v>
      </c>
      <c r="J353" s="189" t="str">
        <f t="shared" si="53"/>
        <v>-</v>
      </c>
      <c r="K353" s="172"/>
    </row>
    <row r="354" spans="1:11" x14ac:dyDescent="0.2">
      <c r="A354" s="187" t="str">
        <f t="shared" si="50"/>
        <v>-</v>
      </c>
      <c r="B354" s="188" t="str">
        <f t="shared" si="46"/>
        <v>-</v>
      </c>
      <c r="C354" s="189" t="str">
        <f t="shared" si="54"/>
        <v>-</v>
      </c>
      <c r="D354" s="190" t="str">
        <f t="shared" si="51"/>
        <v>-</v>
      </c>
      <c r="E354" s="191"/>
      <c r="F354" s="190" t="str">
        <f t="shared" si="52"/>
        <v>-</v>
      </c>
      <c r="G354" s="190" t="str">
        <f t="shared" si="47"/>
        <v>-</v>
      </c>
      <c r="H354" s="189" t="str">
        <f t="shared" si="48"/>
        <v>-</v>
      </c>
      <c r="I354" s="190" t="str">
        <f t="shared" si="49"/>
        <v>-</v>
      </c>
      <c r="J354" s="189" t="str">
        <f t="shared" si="53"/>
        <v>-</v>
      </c>
      <c r="K354" s="172"/>
    </row>
    <row r="355" spans="1:11" x14ac:dyDescent="0.2">
      <c r="A355" s="187" t="str">
        <f t="shared" si="50"/>
        <v>-</v>
      </c>
      <c r="B355" s="188" t="str">
        <f t="shared" si="46"/>
        <v>-</v>
      </c>
      <c r="C355" s="189" t="str">
        <f t="shared" si="54"/>
        <v>-</v>
      </c>
      <c r="D355" s="190" t="str">
        <f t="shared" si="51"/>
        <v>-</v>
      </c>
      <c r="E355" s="191"/>
      <c r="F355" s="190" t="str">
        <f t="shared" si="52"/>
        <v>-</v>
      </c>
      <c r="G355" s="190" t="str">
        <f t="shared" si="47"/>
        <v>-</v>
      </c>
      <c r="H355" s="189" t="str">
        <f t="shared" si="48"/>
        <v>-</v>
      </c>
      <c r="I355" s="190" t="str">
        <f t="shared" si="49"/>
        <v>-</v>
      </c>
      <c r="J355" s="189" t="str">
        <f t="shared" si="53"/>
        <v>-</v>
      </c>
      <c r="K355" s="172"/>
    </row>
    <row r="356" spans="1:11" x14ac:dyDescent="0.2">
      <c r="A356" s="187" t="str">
        <f t="shared" si="50"/>
        <v>-</v>
      </c>
      <c r="B356" s="188" t="str">
        <f t="shared" si="46"/>
        <v>-</v>
      </c>
      <c r="C356" s="189" t="str">
        <f t="shared" si="54"/>
        <v>-</v>
      </c>
      <c r="D356" s="190" t="str">
        <f t="shared" si="51"/>
        <v>-</v>
      </c>
      <c r="E356" s="191"/>
      <c r="F356" s="190" t="str">
        <f t="shared" si="52"/>
        <v>-</v>
      </c>
      <c r="G356" s="190" t="str">
        <f t="shared" si="47"/>
        <v>-</v>
      </c>
      <c r="H356" s="189" t="str">
        <f t="shared" si="48"/>
        <v>-</v>
      </c>
      <c r="I356" s="190" t="str">
        <f t="shared" si="49"/>
        <v>-</v>
      </c>
      <c r="J356" s="189" t="str">
        <f t="shared" si="53"/>
        <v>-</v>
      </c>
      <c r="K356" s="172"/>
    </row>
    <row r="357" spans="1:11" x14ac:dyDescent="0.2">
      <c r="A357" s="187" t="str">
        <f t="shared" si="50"/>
        <v>-</v>
      </c>
      <c r="B357" s="188" t="str">
        <f t="shared" si="46"/>
        <v>-</v>
      </c>
      <c r="C357" s="189" t="str">
        <f t="shared" si="54"/>
        <v>-</v>
      </c>
      <c r="D357" s="190" t="str">
        <f t="shared" si="51"/>
        <v>-</v>
      </c>
      <c r="E357" s="191"/>
      <c r="F357" s="190" t="str">
        <f t="shared" si="52"/>
        <v>-</v>
      </c>
      <c r="G357" s="190" t="str">
        <f t="shared" si="47"/>
        <v>-</v>
      </c>
      <c r="H357" s="189" t="str">
        <f t="shared" si="48"/>
        <v>-</v>
      </c>
      <c r="I357" s="190" t="str">
        <f t="shared" si="49"/>
        <v>-</v>
      </c>
      <c r="J357" s="189" t="str">
        <f t="shared" si="53"/>
        <v>-</v>
      </c>
      <c r="K357" s="172"/>
    </row>
    <row r="358" spans="1:11" x14ac:dyDescent="0.2">
      <c r="A358" s="187" t="str">
        <f t="shared" si="50"/>
        <v>-</v>
      </c>
      <c r="B358" s="188" t="str">
        <f t="shared" si="46"/>
        <v>-</v>
      </c>
      <c r="C358" s="189" t="str">
        <f t="shared" si="54"/>
        <v>-</v>
      </c>
      <c r="D358" s="190" t="str">
        <f t="shared" si="51"/>
        <v>-</v>
      </c>
      <c r="E358" s="191"/>
      <c r="F358" s="190" t="str">
        <f t="shared" si="52"/>
        <v>-</v>
      </c>
      <c r="G358" s="190" t="str">
        <f t="shared" si="47"/>
        <v>-</v>
      </c>
      <c r="H358" s="189" t="str">
        <f t="shared" si="48"/>
        <v>-</v>
      </c>
      <c r="I358" s="190" t="str">
        <f t="shared" si="49"/>
        <v>-</v>
      </c>
      <c r="J358" s="189" t="str">
        <f t="shared" si="53"/>
        <v>-</v>
      </c>
      <c r="K358" s="172"/>
    </row>
    <row r="359" spans="1:11" x14ac:dyDescent="0.2">
      <c r="A359" s="187" t="str">
        <f t="shared" si="50"/>
        <v>-</v>
      </c>
      <c r="B359" s="188" t="str">
        <f t="shared" si="46"/>
        <v>-</v>
      </c>
      <c r="C359" s="189" t="str">
        <f t="shared" si="54"/>
        <v>-</v>
      </c>
      <c r="D359" s="190" t="str">
        <f t="shared" si="51"/>
        <v>-</v>
      </c>
      <c r="E359" s="191"/>
      <c r="F359" s="190" t="str">
        <f t="shared" si="52"/>
        <v>-</v>
      </c>
      <c r="G359" s="190" t="str">
        <f t="shared" si="47"/>
        <v>-</v>
      </c>
      <c r="H359" s="189" t="str">
        <f t="shared" si="48"/>
        <v>-</v>
      </c>
      <c r="I359" s="190" t="str">
        <f t="shared" si="49"/>
        <v>-</v>
      </c>
      <c r="J359" s="189" t="str">
        <f t="shared" si="53"/>
        <v>-</v>
      </c>
      <c r="K359" s="172"/>
    </row>
    <row r="360" spans="1:11" x14ac:dyDescent="0.2">
      <c r="A360" s="187" t="str">
        <f t="shared" si="50"/>
        <v>-</v>
      </c>
      <c r="B360" s="188" t="str">
        <f t="shared" si="46"/>
        <v>-</v>
      </c>
      <c r="C360" s="189" t="str">
        <f t="shared" si="54"/>
        <v>-</v>
      </c>
      <c r="D360" s="190" t="str">
        <f t="shared" si="51"/>
        <v>-</v>
      </c>
      <c r="E360" s="191"/>
      <c r="F360" s="190" t="str">
        <f t="shared" si="52"/>
        <v>-</v>
      </c>
      <c r="G360" s="190" t="str">
        <f t="shared" si="47"/>
        <v>-</v>
      </c>
      <c r="H360" s="189" t="str">
        <f t="shared" si="48"/>
        <v>-</v>
      </c>
      <c r="I360" s="190" t="str">
        <f t="shared" si="49"/>
        <v>-</v>
      </c>
      <c r="J360" s="189" t="str">
        <f t="shared" si="53"/>
        <v>-</v>
      </c>
      <c r="K360" s="172"/>
    </row>
    <row r="361" spans="1:11" x14ac:dyDescent="0.2">
      <c r="A361" s="187" t="str">
        <f t="shared" si="50"/>
        <v>-</v>
      </c>
      <c r="B361" s="188" t="str">
        <f t="shared" si="46"/>
        <v>-</v>
      </c>
      <c r="C361" s="189" t="str">
        <f t="shared" si="54"/>
        <v>-</v>
      </c>
      <c r="D361" s="190" t="str">
        <f t="shared" si="51"/>
        <v>-</v>
      </c>
      <c r="E361" s="191"/>
      <c r="F361" s="190" t="str">
        <f t="shared" si="52"/>
        <v>-</v>
      </c>
      <c r="G361" s="190" t="str">
        <f t="shared" si="47"/>
        <v>-</v>
      </c>
      <c r="H361" s="189" t="str">
        <f t="shared" si="48"/>
        <v>-</v>
      </c>
      <c r="I361" s="190" t="str">
        <f t="shared" si="49"/>
        <v>-</v>
      </c>
      <c r="J361" s="189" t="str">
        <f t="shared" si="53"/>
        <v>-</v>
      </c>
      <c r="K361" s="172"/>
    </row>
    <row r="362" spans="1:11" x14ac:dyDescent="0.2">
      <c r="A362" s="187" t="str">
        <f t="shared" si="50"/>
        <v>-</v>
      </c>
      <c r="B362" s="188" t="str">
        <f t="shared" si="46"/>
        <v>-</v>
      </c>
      <c r="C362" s="189" t="str">
        <f t="shared" si="54"/>
        <v>-</v>
      </c>
      <c r="D362" s="190" t="str">
        <f t="shared" si="51"/>
        <v>-</v>
      </c>
      <c r="E362" s="191"/>
      <c r="F362" s="190" t="str">
        <f t="shared" si="52"/>
        <v>-</v>
      </c>
      <c r="G362" s="190" t="str">
        <f t="shared" si="47"/>
        <v>-</v>
      </c>
      <c r="H362" s="189" t="str">
        <f t="shared" si="48"/>
        <v>-</v>
      </c>
      <c r="I362" s="190" t="str">
        <f t="shared" si="49"/>
        <v>-</v>
      </c>
      <c r="J362" s="189" t="str">
        <f t="shared" si="53"/>
        <v>-</v>
      </c>
      <c r="K362" s="172"/>
    </row>
    <row r="363" spans="1:11" x14ac:dyDescent="0.2">
      <c r="A363" s="187" t="str">
        <f t="shared" si="50"/>
        <v>-</v>
      </c>
      <c r="B363" s="188" t="str">
        <f t="shared" si="46"/>
        <v>-</v>
      </c>
      <c r="C363" s="189" t="str">
        <f t="shared" si="54"/>
        <v>-</v>
      </c>
      <c r="D363" s="190" t="str">
        <f t="shared" si="51"/>
        <v>-</v>
      </c>
      <c r="E363" s="191"/>
      <c r="F363" s="190" t="str">
        <f t="shared" si="52"/>
        <v>-</v>
      </c>
      <c r="G363" s="190" t="str">
        <f t="shared" si="47"/>
        <v>-</v>
      </c>
      <c r="H363" s="189" t="str">
        <f t="shared" si="48"/>
        <v>-</v>
      </c>
      <c r="I363" s="190" t="str">
        <f t="shared" si="49"/>
        <v>-</v>
      </c>
      <c r="J363" s="189" t="str">
        <f t="shared" si="53"/>
        <v>-</v>
      </c>
      <c r="K363" s="172"/>
    </row>
    <row r="364" spans="1:11" x14ac:dyDescent="0.2">
      <c r="A364" s="187" t="str">
        <f t="shared" si="50"/>
        <v>-</v>
      </c>
      <c r="B364" s="188" t="str">
        <f t="shared" si="46"/>
        <v>-</v>
      </c>
      <c r="C364" s="189" t="str">
        <f t="shared" si="54"/>
        <v>-</v>
      </c>
      <c r="D364" s="190" t="str">
        <f t="shared" si="51"/>
        <v>-</v>
      </c>
      <c r="E364" s="191"/>
      <c r="F364" s="190" t="str">
        <f t="shared" si="52"/>
        <v>-</v>
      </c>
      <c r="G364" s="190" t="str">
        <f t="shared" si="47"/>
        <v>-</v>
      </c>
      <c r="H364" s="189" t="str">
        <f t="shared" si="48"/>
        <v>-</v>
      </c>
      <c r="I364" s="190" t="str">
        <f t="shared" si="49"/>
        <v>-</v>
      </c>
      <c r="J364" s="189" t="str">
        <f t="shared" si="53"/>
        <v>-</v>
      </c>
      <c r="K364" s="172"/>
    </row>
    <row r="365" spans="1:11" x14ac:dyDescent="0.2">
      <c r="A365" s="187" t="str">
        <f t="shared" si="50"/>
        <v>-</v>
      </c>
      <c r="B365" s="188" t="str">
        <f t="shared" si="46"/>
        <v>-</v>
      </c>
      <c r="C365" s="189" t="str">
        <f t="shared" si="54"/>
        <v>-</v>
      </c>
      <c r="D365" s="190" t="str">
        <f t="shared" si="51"/>
        <v>-</v>
      </c>
      <c r="E365" s="191"/>
      <c r="F365" s="190" t="str">
        <f t="shared" si="52"/>
        <v>-</v>
      </c>
      <c r="G365" s="190" t="str">
        <f t="shared" si="47"/>
        <v>-</v>
      </c>
      <c r="H365" s="189" t="str">
        <f t="shared" si="48"/>
        <v>-</v>
      </c>
      <c r="I365" s="190" t="str">
        <f t="shared" si="49"/>
        <v>-</v>
      </c>
      <c r="J365" s="189" t="str">
        <f t="shared" si="53"/>
        <v>-</v>
      </c>
      <c r="K365" s="172"/>
    </row>
    <row r="366" spans="1:11" x14ac:dyDescent="0.2">
      <c r="A366" s="187" t="str">
        <f t="shared" si="50"/>
        <v>-</v>
      </c>
      <c r="B366" s="188" t="str">
        <f t="shared" si="46"/>
        <v>-</v>
      </c>
      <c r="C366" s="189" t="str">
        <f t="shared" si="54"/>
        <v>-</v>
      </c>
      <c r="D366" s="190" t="str">
        <f t="shared" si="51"/>
        <v>-</v>
      </c>
      <c r="E366" s="191"/>
      <c r="F366" s="190" t="str">
        <f t="shared" si="52"/>
        <v>-</v>
      </c>
      <c r="G366" s="190" t="str">
        <f t="shared" si="47"/>
        <v>-</v>
      </c>
      <c r="H366" s="189" t="str">
        <f t="shared" si="48"/>
        <v>-</v>
      </c>
      <c r="I366" s="190" t="str">
        <f t="shared" si="49"/>
        <v>-</v>
      </c>
      <c r="J366" s="189" t="str">
        <f t="shared" si="53"/>
        <v>-</v>
      </c>
      <c r="K366" s="172"/>
    </row>
    <row r="367" spans="1:11" x14ac:dyDescent="0.2">
      <c r="A367" s="187" t="str">
        <f t="shared" si="50"/>
        <v>-</v>
      </c>
      <c r="B367" s="188" t="str">
        <f t="shared" si="46"/>
        <v>-</v>
      </c>
      <c r="C367" s="189" t="str">
        <f t="shared" si="54"/>
        <v>-</v>
      </c>
      <c r="D367" s="190" t="str">
        <f t="shared" si="51"/>
        <v>-</v>
      </c>
      <c r="E367" s="191"/>
      <c r="F367" s="190" t="str">
        <f t="shared" si="52"/>
        <v>-</v>
      </c>
      <c r="G367" s="190" t="str">
        <f t="shared" si="47"/>
        <v>-</v>
      </c>
      <c r="H367" s="189" t="str">
        <f t="shared" si="48"/>
        <v>-</v>
      </c>
      <c r="I367" s="190" t="str">
        <f t="shared" si="49"/>
        <v>-</v>
      </c>
      <c r="J367" s="189" t="str">
        <f t="shared" si="53"/>
        <v>-</v>
      </c>
      <c r="K367" s="172"/>
    </row>
    <row r="368" spans="1:11" x14ac:dyDescent="0.2">
      <c r="A368" s="187" t="str">
        <f t="shared" si="50"/>
        <v>-</v>
      </c>
      <c r="B368" s="188" t="str">
        <f t="shared" si="46"/>
        <v>-</v>
      </c>
      <c r="C368" s="189" t="str">
        <f t="shared" si="54"/>
        <v>-</v>
      </c>
      <c r="D368" s="190" t="str">
        <f t="shared" si="51"/>
        <v>-</v>
      </c>
      <c r="E368" s="191"/>
      <c r="F368" s="190" t="str">
        <f t="shared" si="52"/>
        <v>-</v>
      </c>
      <c r="G368" s="190" t="str">
        <f t="shared" si="47"/>
        <v>-</v>
      </c>
      <c r="H368" s="189" t="str">
        <f t="shared" si="48"/>
        <v>-</v>
      </c>
      <c r="I368" s="190" t="str">
        <f t="shared" si="49"/>
        <v>-</v>
      </c>
      <c r="J368" s="189" t="str">
        <f t="shared" si="53"/>
        <v>-</v>
      </c>
      <c r="K368" s="172"/>
    </row>
    <row r="369" spans="1:11" x14ac:dyDescent="0.2">
      <c r="A369" s="187" t="str">
        <f t="shared" si="50"/>
        <v>-</v>
      </c>
      <c r="B369" s="188" t="str">
        <f t="shared" si="46"/>
        <v>-</v>
      </c>
      <c r="C369" s="189" t="str">
        <f t="shared" si="54"/>
        <v>-</v>
      </c>
      <c r="D369" s="190" t="str">
        <f t="shared" si="51"/>
        <v>-</v>
      </c>
      <c r="E369" s="191"/>
      <c r="F369" s="190" t="str">
        <f t="shared" si="52"/>
        <v>-</v>
      </c>
      <c r="G369" s="190" t="str">
        <f t="shared" si="47"/>
        <v>-</v>
      </c>
      <c r="H369" s="189" t="str">
        <f t="shared" si="48"/>
        <v>-</v>
      </c>
      <c r="I369" s="190" t="str">
        <f t="shared" si="49"/>
        <v>-</v>
      </c>
      <c r="J369" s="189" t="str">
        <f t="shared" si="53"/>
        <v>-</v>
      </c>
      <c r="K369" s="172"/>
    </row>
    <row r="370" spans="1:11" x14ac:dyDescent="0.2">
      <c r="A370" s="187" t="str">
        <f t="shared" si="50"/>
        <v>-</v>
      </c>
      <c r="B370" s="188" t="str">
        <f t="shared" si="46"/>
        <v>-</v>
      </c>
      <c r="C370" s="189" t="str">
        <f t="shared" si="54"/>
        <v>-</v>
      </c>
      <c r="D370" s="190" t="str">
        <f t="shared" si="51"/>
        <v>-</v>
      </c>
      <c r="E370" s="191"/>
      <c r="F370" s="190" t="str">
        <f t="shared" si="52"/>
        <v>-</v>
      </c>
      <c r="G370" s="190" t="str">
        <f t="shared" si="47"/>
        <v>-</v>
      </c>
      <c r="H370" s="189" t="str">
        <f t="shared" si="48"/>
        <v>-</v>
      </c>
      <c r="I370" s="190" t="str">
        <f t="shared" si="49"/>
        <v>-</v>
      </c>
      <c r="J370" s="189" t="str">
        <f t="shared" si="53"/>
        <v>-</v>
      </c>
      <c r="K370" s="172"/>
    </row>
    <row r="371" spans="1:11" x14ac:dyDescent="0.2">
      <c r="A371" s="187" t="str">
        <f t="shared" si="50"/>
        <v>-</v>
      </c>
      <c r="B371" s="188" t="str">
        <f t="shared" si="46"/>
        <v>-</v>
      </c>
      <c r="C371" s="189" t="str">
        <f t="shared" si="54"/>
        <v>-</v>
      </c>
      <c r="D371" s="190" t="str">
        <f t="shared" si="51"/>
        <v>-</v>
      </c>
      <c r="E371" s="191"/>
      <c r="F371" s="190" t="str">
        <f t="shared" si="52"/>
        <v>-</v>
      </c>
      <c r="G371" s="190" t="str">
        <f t="shared" si="47"/>
        <v>-</v>
      </c>
      <c r="H371" s="189" t="str">
        <f t="shared" si="48"/>
        <v>-</v>
      </c>
      <c r="I371" s="190" t="str">
        <f t="shared" si="49"/>
        <v>-</v>
      </c>
      <c r="J371" s="189" t="str">
        <f t="shared" si="53"/>
        <v>-</v>
      </c>
      <c r="K371" s="172"/>
    </row>
    <row r="372" spans="1:11" x14ac:dyDescent="0.2">
      <c r="A372" s="187" t="str">
        <f t="shared" si="50"/>
        <v>-</v>
      </c>
      <c r="B372" s="188" t="str">
        <f t="shared" si="46"/>
        <v>-</v>
      </c>
      <c r="C372" s="189" t="str">
        <f t="shared" si="54"/>
        <v>-</v>
      </c>
      <c r="D372" s="190" t="str">
        <f t="shared" si="51"/>
        <v>-</v>
      </c>
      <c r="E372" s="191"/>
      <c r="F372" s="190" t="str">
        <f t="shared" si="52"/>
        <v>-</v>
      </c>
      <c r="G372" s="190" t="str">
        <f t="shared" si="47"/>
        <v>-</v>
      </c>
      <c r="H372" s="189" t="str">
        <f t="shared" si="48"/>
        <v>-</v>
      </c>
      <c r="I372" s="190" t="str">
        <f t="shared" si="49"/>
        <v>-</v>
      </c>
      <c r="J372" s="189" t="str">
        <f t="shared" si="53"/>
        <v>-</v>
      </c>
      <c r="K372" s="172"/>
    </row>
    <row r="373" spans="1:11" x14ac:dyDescent="0.2">
      <c r="A373" s="187" t="str">
        <f t="shared" si="50"/>
        <v>-</v>
      </c>
      <c r="B373" s="188" t="str">
        <f t="shared" si="46"/>
        <v>-</v>
      </c>
      <c r="C373" s="189" t="str">
        <f t="shared" si="54"/>
        <v>-</v>
      </c>
      <c r="D373" s="190" t="str">
        <f t="shared" si="51"/>
        <v>-</v>
      </c>
      <c r="E373" s="191"/>
      <c r="F373" s="190" t="str">
        <f t="shared" si="52"/>
        <v>-</v>
      </c>
      <c r="G373" s="190" t="str">
        <f t="shared" si="47"/>
        <v>-</v>
      </c>
      <c r="H373" s="189" t="str">
        <f t="shared" si="48"/>
        <v>-</v>
      </c>
      <c r="I373" s="190" t="str">
        <f t="shared" si="49"/>
        <v>-</v>
      </c>
      <c r="J373" s="189" t="str">
        <f t="shared" si="53"/>
        <v>-</v>
      </c>
      <c r="K373" s="172"/>
    </row>
    <row r="374" spans="1:11" x14ac:dyDescent="0.2">
      <c r="A374" s="187" t="str">
        <f t="shared" si="50"/>
        <v>-</v>
      </c>
      <c r="B374" s="188" t="str">
        <f t="shared" si="46"/>
        <v>-</v>
      </c>
      <c r="C374" s="189" t="str">
        <f t="shared" si="54"/>
        <v>-</v>
      </c>
      <c r="D374" s="190" t="str">
        <f t="shared" si="51"/>
        <v>-</v>
      </c>
      <c r="E374" s="191"/>
      <c r="F374" s="190" t="str">
        <f t="shared" si="52"/>
        <v>-</v>
      </c>
      <c r="G374" s="190" t="str">
        <f t="shared" si="47"/>
        <v>-</v>
      </c>
      <c r="H374" s="189" t="str">
        <f t="shared" si="48"/>
        <v>-</v>
      </c>
      <c r="I374" s="190" t="str">
        <f t="shared" si="49"/>
        <v>-</v>
      </c>
      <c r="J374" s="189" t="str">
        <f t="shared" si="53"/>
        <v>-</v>
      </c>
      <c r="K374" s="172"/>
    </row>
    <row r="375" spans="1:11" x14ac:dyDescent="0.2">
      <c r="A375" s="187" t="str">
        <f t="shared" si="50"/>
        <v>-</v>
      </c>
      <c r="B375" s="188" t="str">
        <f t="shared" si="46"/>
        <v>-</v>
      </c>
      <c r="C375" s="189" t="str">
        <f t="shared" si="54"/>
        <v>-</v>
      </c>
      <c r="D375" s="190" t="str">
        <f t="shared" si="51"/>
        <v>-</v>
      </c>
      <c r="E375" s="191"/>
      <c r="F375" s="190" t="str">
        <f t="shared" si="52"/>
        <v>-</v>
      </c>
      <c r="G375" s="190" t="str">
        <f t="shared" si="47"/>
        <v>-</v>
      </c>
      <c r="H375" s="189" t="str">
        <f t="shared" si="48"/>
        <v>-</v>
      </c>
      <c r="I375" s="190" t="str">
        <f t="shared" si="49"/>
        <v>-</v>
      </c>
      <c r="J375" s="189" t="str">
        <f t="shared" si="53"/>
        <v>-</v>
      </c>
      <c r="K375" s="172"/>
    </row>
    <row r="376" spans="1:11" x14ac:dyDescent="0.2">
      <c r="A376" s="187" t="str">
        <f t="shared" si="50"/>
        <v>-</v>
      </c>
      <c r="B376" s="188" t="str">
        <f t="shared" si="46"/>
        <v>-</v>
      </c>
      <c r="C376" s="189" t="str">
        <f t="shared" si="54"/>
        <v>-</v>
      </c>
      <c r="D376" s="190" t="str">
        <f t="shared" si="51"/>
        <v>-</v>
      </c>
      <c r="E376" s="191"/>
      <c r="F376" s="190" t="str">
        <f t="shared" si="52"/>
        <v>-</v>
      </c>
      <c r="G376" s="190" t="str">
        <f t="shared" si="47"/>
        <v>-</v>
      </c>
      <c r="H376" s="189" t="str">
        <f t="shared" si="48"/>
        <v>-</v>
      </c>
      <c r="I376" s="190" t="str">
        <f t="shared" si="49"/>
        <v>-</v>
      </c>
      <c r="J376" s="189" t="str">
        <f t="shared" si="53"/>
        <v>-</v>
      </c>
      <c r="K376" s="172"/>
    </row>
    <row r="377" spans="1:11" x14ac:dyDescent="0.2">
      <c r="A377" s="187" t="str">
        <f t="shared" si="50"/>
        <v>-</v>
      </c>
      <c r="B377" s="188" t="str">
        <f t="shared" si="46"/>
        <v>-</v>
      </c>
      <c r="C377" s="189" t="str">
        <f t="shared" si="54"/>
        <v>-</v>
      </c>
      <c r="D377" s="190" t="str">
        <f t="shared" si="51"/>
        <v>-</v>
      </c>
      <c r="E377" s="191"/>
      <c r="F377" s="190" t="str">
        <f t="shared" si="52"/>
        <v>-</v>
      </c>
      <c r="G377" s="190" t="str">
        <f t="shared" si="47"/>
        <v>-</v>
      </c>
      <c r="H377" s="189" t="str">
        <f t="shared" si="48"/>
        <v>-</v>
      </c>
      <c r="I377" s="190" t="str">
        <f t="shared" si="49"/>
        <v>-</v>
      </c>
      <c r="J377" s="189" t="str">
        <f t="shared" si="53"/>
        <v>-</v>
      </c>
      <c r="K377" s="172"/>
    </row>
    <row r="378" spans="1:11" x14ac:dyDescent="0.2">
      <c r="A378" s="187" t="str">
        <f t="shared" si="50"/>
        <v>-</v>
      </c>
      <c r="B378" s="188" t="str">
        <f t="shared" si="46"/>
        <v>-</v>
      </c>
      <c r="C378" s="189" t="str">
        <f t="shared" si="54"/>
        <v>-</v>
      </c>
      <c r="D378" s="190" t="str">
        <f t="shared" si="51"/>
        <v>-</v>
      </c>
      <c r="E378" s="191"/>
      <c r="F378" s="190" t="str">
        <f t="shared" si="52"/>
        <v>-</v>
      </c>
      <c r="G378" s="190" t="str">
        <f t="shared" si="47"/>
        <v>-</v>
      </c>
      <c r="H378" s="189" t="str">
        <f t="shared" si="48"/>
        <v>-</v>
      </c>
      <c r="I378" s="190" t="str">
        <f t="shared" si="49"/>
        <v>-</v>
      </c>
      <c r="J378" s="189" t="str">
        <f t="shared" si="53"/>
        <v>-</v>
      </c>
      <c r="K378" s="172"/>
    </row>
    <row r="379" spans="1:11" x14ac:dyDescent="0.2">
      <c r="A379" s="187" t="str">
        <f t="shared" si="50"/>
        <v>-</v>
      </c>
      <c r="B379" s="188" t="str">
        <f t="shared" si="46"/>
        <v>-</v>
      </c>
      <c r="C379" s="189" t="str">
        <f t="shared" si="54"/>
        <v>-</v>
      </c>
      <c r="D379" s="190" t="str">
        <f t="shared" si="51"/>
        <v>-</v>
      </c>
      <c r="E379" s="191"/>
      <c r="F379" s="190" t="str">
        <f t="shared" si="52"/>
        <v>-</v>
      </c>
      <c r="G379" s="190" t="str">
        <f t="shared" si="47"/>
        <v>-</v>
      </c>
      <c r="H379" s="189" t="str">
        <f t="shared" si="48"/>
        <v>-</v>
      </c>
      <c r="I379" s="190" t="str">
        <f t="shared" si="49"/>
        <v>-</v>
      </c>
      <c r="J379" s="189" t="str">
        <f t="shared" si="53"/>
        <v>-</v>
      </c>
      <c r="K379" s="172"/>
    </row>
    <row r="380" spans="1:11" x14ac:dyDescent="0.2">
      <c r="A380" s="187" t="str">
        <f t="shared" si="50"/>
        <v>-</v>
      </c>
      <c r="B380" s="188" t="str">
        <f t="shared" si="46"/>
        <v>-</v>
      </c>
      <c r="C380" s="189" t="str">
        <f t="shared" si="54"/>
        <v>-</v>
      </c>
      <c r="D380" s="190" t="str">
        <f t="shared" si="51"/>
        <v>-</v>
      </c>
      <c r="E380" s="191"/>
      <c r="F380" s="190" t="str">
        <f t="shared" si="52"/>
        <v>-</v>
      </c>
      <c r="G380" s="190" t="str">
        <f t="shared" si="47"/>
        <v>-</v>
      </c>
      <c r="H380" s="189" t="str">
        <f t="shared" si="48"/>
        <v>-</v>
      </c>
      <c r="I380" s="190" t="str">
        <f t="shared" si="49"/>
        <v>-</v>
      </c>
      <c r="J380" s="189" t="str">
        <f t="shared" si="53"/>
        <v>-</v>
      </c>
      <c r="K380" s="172"/>
    </row>
    <row r="381" spans="1:11" x14ac:dyDescent="0.2">
      <c r="A381" s="187" t="str">
        <f t="shared" si="50"/>
        <v>-</v>
      </c>
      <c r="B381" s="188" t="str">
        <f t="shared" si="46"/>
        <v>-</v>
      </c>
      <c r="C381" s="189" t="str">
        <f t="shared" si="54"/>
        <v>-</v>
      </c>
      <c r="D381" s="190" t="str">
        <f t="shared" si="51"/>
        <v>-</v>
      </c>
      <c r="E381" s="191"/>
      <c r="F381" s="190" t="str">
        <f t="shared" si="52"/>
        <v>-</v>
      </c>
      <c r="G381" s="190" t="str">
        <f t="shared" si="47"/>
        <v>-</v>
      </c>
      <c r="H381" s="189" t="str">
        <f t="shared" si="48"/>
        <v>-</v>
      </c>
      <c r="I381" s="190" t="str">
        <f t="shared" si="49"/>
        <v>-</v>
      </c>
      <c r="J381" s="189" t="str">
        <f t="shared" si="53"/>
        <v>-</v>
      </c>
      <c r="K381" s="172"/>
    </row>
    <row r="382" spans="1:11" x14ac:dyDescent="0.2">
      <c r="A382" s="187" t="str">
        <f t="shared" si="50"/>
        <v>-</v>
      </c>
      <c r="B382" s="188" t="str">
        <f t="shared" si="46"/>
        <v>-</v>
      </c>
      <c r="C382" s="189" t="str">
        <f t="shared" si="54"/>
        <v>-</v>
      </c>
      <c r="D382" s="190" t="str">
        <f t="shared" si="51"/>
        <v>-</v>
      </c>
      <c r="E382" s="191"/>
      <c r="F382" s="190" t="str">
        <f t="shared" si="52"/>
        <v>-</v>
      </c>
      <c r="G382" s="190" t="str">
        <f t="shared" si="47"/>
        <v>-</v>
      </c>
      <c r="H382" s="189" t="str">
        <f t="shared" si="48"/>
        <v>-</v>
      </c>
      <c r="I382" s="190" t="str">
        <f t="shared" si="49"/>
        <v>-</v>
      </c>
      <c r="J382" s="189" t="str">
        <f t="shared" si="53"/>
        <v>-</v>
      </c>
      <c r="K382" s="172"/>
    </row>
    <row r="383" spans="1:11" x14ac:dyDescent="0.2">
      <c r="A383" s="187" t="str">
        <f t="shared" si="50"/>
        <v>-</v>
      </c>
      <c r="B383" s="188" t="str">
        <f t="shared" si="46"/>
        <v>-</v>
      </c>
      <c r="C383" s="189" t="str">
        <f t="shared" si="54"/>
        <v>-</v>
      </c>
      <c r="D383" s="190" t="str">
        <f t="shared" si="51"/>
        <v>-</v>
      </c>
      <c r="E383" s="191"/>
      <c r="F383" s="190" t="str">
        <f t="shared" si="52"/>
        <v>-</v>
      </c>
      <c r="G383" s="190" t="str">
        <f t="shared" si="47"/>
        <v>-</v>
      </c>
      <c r="H383" s="189" t="str">
        <f t="shared" si="48"/>
        <v>-</v>
      </c>
      <c r="I383" s="190" t="str">
        <f t="shared" si="49"/>
        <v>-</v>
      </c>
      <c r="J383" s="189" t="str">
        <f t="shared" si="53"/>
        <v>-</v>
      </c>
      <c r="K383" s="172"/>
    </row>
    <row r="384" spans="1:11" x14ac:dyDescent="0.2">
      <c r="A384" s="187" t="str">
        <f t="shared" si="50"/>
        <v>-</v>
      </c>
      <c r="B384" s="188" t="str">
        <f t="shared" si="46"/>
        <v>-</v>
      </c>
      <c r="C384" s="189" t="str">
        <f t="shared" si="54"/>
        <v>-</v>
      </c>
      <c r="D384" s="190" t="str">
        <f t="shared" si="51"/>
        <v>-</v>
      </c>
      <c r="E384" s="191"/>
      <c r="F384" s="190" t="str">
        <f t="shared" si="52"/>
        <v>-</v>
      </c>
      <c r="G384" s="190" t="str">
        <f t="shared" si="47"/>
        <v>-</v>
      </c>
      <c r="H384" s="189" t="str">
        <f t="shared" si="48"/>
        <v>-</v>
      </c>
      <c r="I384" s="190" t="str">
        <f t="shared" si="49"/>
        <v>-</v>
      </c>
      <c r="J384" s="189" t="str">
        <f t="shared" si="53"/>
        <v>-</v>
      </c>
      <c r="K384" s="172"/>
    </row>
    <row r="385" spans="1:11" x14ac:dyDescent="0.2">
      <c r="A385" s="187" t="str">
        <f t="shared" si="50"/>
        <v>-</v>
      </c>
      <c r="B385" s="188" t="str">
        <f t="shared" si="46"/>
        <v>-</v>
      </c>
      <c r="C385" s="189" t="str">
        <f t="shared" si="54"/>
        <v>-</v>
      </c>
      <c r="D385" s="190" t="str">
        <f t="shared" si="51"/>
        <v>-</v>
      </c>
      <c r="E385" s="191"/>
      <c r="F385" s="190" t="str">
        <f t="shared" si="52"/>
        <v>-</v>
      </c>
      <c r="G385" s="190" t="str">
        <f t="shared" si="47"/>
        <v>-</v>
      </c>
      <c r="H385" s="189" t="str">
        <f t="shared" si="48"/>
        <v>-</v>
      </c>
      <c r="I385" s="190" t="str">
        <f t="shared" si="49"/>
        <v>-</v>
      </c>
      <c r="J385" s="189" t="str">
        <f t="shared" si="53"/>
        <v>-</v>
      </c>
      <c r="K385" s="172"/>
    </row>
    <row r="386" spans="1:11" x14ac:dyDescent="0.2">
      <c r="A386" s="187" t="str">
        <f t="shared" si="50"/>
        <v>-</v>
      </c>
      <c r="B386" s="188" t="str">
        <f t="shared" si="46"/>
        <v>-</v>
      </c>
      <c r="C386" s="189" t="str">
        <f t="shared" si="54"/>
        <v>-</v>
      </c>
      <c r="D386" s="190" t="str">
        <f t="shared" si="51"/>
        <v>-</v>
      </c>
      <c r="E386" s="191"/>
      <c r="F386" s="190" t="str">
        <f t="shared" si="52"/>
        <v>-</v>
      </c>
      <c r="G386" s="190" t="str">
        <f t="shared" si="47"/>
        <v>-</v>
      </c>
      <c r="H386" s="189" t="str">
        <f t="shared" si="48"/>
        <v>-</v>
      </c>
      <c r="I386" s="190" t="str">
        <f t="shared" si="49"/>
        <v>-</v>
      </c>
      <c r="J386" s="189" t="str">
        <f t="shared" si="53"/>
        <v>-</v>
      </c>
      <c r="K386" s="172"/>
    </row>
    <row r="387" spans="1:11" x14ac:dyDescent="0.2">
      <c r="A387" s="187" t="str">
        <f t="shared" si="50"/>
        <v>-</v>
      </c>
      <c r="B387" s="188" t="str">
        <f t="shared" si="46"/>
        <v>-</v>
      </c>
      <c r="C387" s="189" t="str">
        <f t="shared" si="54"/>
        <v>-</v>
      </c>
      <c r="D387" s="190" t="str">
        <f t="shared" si="51"/>
        <v>-</v>
      </c>
      <c r="E387" s="191"/>
      <c r="F387" s="190" t="str">
        <f t="shared" si="52"/>
        <v>-</v>
      </c>
      <c r="G387" s="190" t="str">
        <f t="shared" si="47"/>
        <v>-</v>
      </c>
      <c r="H387" s="189" t="str">
        <f t="shared" si="48"/>
        <v>-</v>
      </c>
      <c r="I387" s="190" t="str">
        <f t="shared" si="49"/>
        <v>-</v>
      </c>
      <c r="J387" s="189" t="str">
        <f t="shared" si="53"/>
        <v>-</v>
      </c>
      <c r="K387" s="172"/>
    </row>
    <row r="388" spans="1:11" x14ac:dyDescent="0.2">
      <c r="A388" s="187" t="str">
        <f t="shared" si="50"/>
        <v>-</v>
      </c>
      <c r="B388" s="188" t="str">
        <f t="shared" si="46"/>
        <v>-</v>
      </c>
      <c r="C388" s="189" t="str">
        <f t="shared" si="54"/>
        <v>-</v>
      </c>
      <c r="D388" s="190" t="str">
        <f t="shared" si="51"/>
        <v>-</v>
      </c>
      <c r="E388" s="191"/>
      <c r="F388" s="190" t="str">
        <f t="shared" si="52"/>
        <v>-</v>
      </c>
      <c r="G388" s="190" t="str">
        <f t="shared" si="47"/>
        <v>-</v>
      </c>
      <c r="H388" s="189" t="str">
        <f t="shared" si="48"/>
        <v>-</v>
      </c>
      <c r="I388" s="190" t="str">
        <f t="shared" si="49"/>
        <v>-</v>
      </c>
      <c r="J388" s="189" t="str">
        <f t="shared" si="53"/>
        <v>-</v>
      </c>
      <c r="K388" s="172"/>
    </row>
    <row r="389" spans="1:11" x14ac:dyDescent="0.2">
      <c r="A389" s="187" t="str">
        <f t="shared" si="50"/>
        <v>-</v>
      </c>
      <c r="B389" s="188" t="str">
        <f t="shared" si="46"/>
        <v>-</v>
      </c>
      <c r="C389" s="189" t="str">
        <f t="shared" si="54"/>
        <v>-</v>
      </c>
      <c r="D389" s="190" t="str">
        <f t="shared" si="51"/>
        <v>-</v>
      </c>
      <c r="E389" s="191"/>
      <c r="F389" s="190" t="str">
        <f t="shared" si="52"/>
        <v>-</v>
      </c>
      <c r="G389" s="190" t="str">
        <f t="shared" si="47"/>
        <v>-</v>
      </c>
      <c r="H389" s="189" t="str">
        <f t="shared" si="48"/>
        <v>-</v>
      </c>
      <c r="I389" s="190" t="str">
        <f t="shared" si="49"/>
        <v>-</v>
      </c>
      <c r="J389" s="189" t="str">
        <f t="shared" si="53"/>
        <v>-</v>
      </c>
      <c r="K389" s="172"/>
    </row>
    <row r="390" spans="1:11" x14ac:dyDescent="0.2">
      <c r="A390" s="187" t="str">
        <f t="shared" si="50"/>
        <v>-</v>
      </c>
      <c r="B390" s="188" t="str">
        <f t="shared" si="46"/>
        <v>-</v>
      </c>
      <c r="C390" s="189" t="str">
        <f t="shared" si="54"/>
        <v>-</v>
      </c>
      <c r="D390" s="190" t="str">
        <f t="shared" si="51"/>
        <v>-</v>
      </c>
      <c r="E390" s="191"/>
      <c r="F390" s="190" t="str">
        <f t="shared" si="52"/>
        <v>-</v>
      </c>
      <c r="G390" s="190" t="str">
        <f t="shared" si="47"/>
        <v>-</v>
      </c>
      <c r="H390" s="189" t="str">
        <f t="shared" si="48"/>
        <v>-</v>
      </c>
      <c r="I390" s="190" t="str">
        <f t="shared" si="49"/>
        <v>-</v>
      </c>
      <c r="J390" s="189" t="str">
        <f t="shared" si="53"/>
        <v>-</v>
      </c>
      <c r="K390" s="172"/>
    </row>
    <row r="391" spans="1:11" x14ac:dyDescent="0.2">
      <c r="A391" s="187" t="str">
        <f t="shared" si="50"/>
        <v>-</v>
      </c>
      <c r="B391" s="188" t="str">
        <f t="shared" si="46"/>
        <v>-</v>
      </c>
      <c r="C391" s="189" t="str">
        <f t="shared" si="54"/>
        <v>-</v>
      </c>
      <c r="D391" s="190" t="str">
        <f t="shared" si="51"/>
        <v>-</v>
      </c>
      <c r="E391" s="191"/>
      <c r="F391" s="190" t="str">
        <f t="shared" si="52"/>
        <v>-</v>
      </c>
      <c r="G391" s="190" t="str">
        <f t="shared" si="47"/>
        <v>-</v>
      </c>
      <c r="H391" s="189" t="str">
        <f t="shared" si="48"/>
        <v>-</v>
      </c>
      <c r="I391" s="190" t="str">
        <f t="shared" si="49"/>
        <v>-</v>
      </c>
      <c r="J391" s="189" t="str">
        <f t="shared" si="53"/>
        <v>-</v>
      </c>
      <c r="K391" s="172"/>
    </row>
    <row r="392" spans="1:11" x14ac:dyDescent="0.2">
      <c r="A392" s="187" t="str">
        <f t="shared" si="50"/>
        <v>-</v>
      </c>
      <c r="B392" s="188" t="str">
        <f t="shared" si="46"/>
        <v>-</v>
      </c>
      <c r="C392" s="189" t="str">
        <f t="shared" si="54"/>
        <v>-</v>
      </c>
      <c r="D392" s="190" t="str">
        <f t="shared" si="51"/>
        <v>-</v>
      </c>
      <c r="E392" s="191"/>
      <c r="F392" s="190" t="str">
        <f t="shared" si="52"/>
        <v>-</v>
      </c>
      <c r="G392" s="190" t="str">
        <f t="shared" si="47"/>
        <v>-</v>
      </c>
      <c r="H392" s="189" t="str">
        <f t="shared" si="48"/>
        <v>-</v>
      </c>
      <c r="I392" s="190" t="str">
        <f t="shared" si="49"/>
        <v>-</v>
      </c>
      <c r="J392" s="189" t="str">
        <f t="shared" si="53"/>
        <v>-</v>
      </c>
      <c r="K392" s="172"/>
    </row>
    <row r="393" spans="1:11" x14ac:dyDescent="0.2">
      <c r="A393" s="187" t="str">
        <f t="shared" si="50"/>
        <v>-</v>
      </c>
      <c r="B393" s="188" t="str">
        <f t="shared" si="46"/>
        <v>-</v>
      </c>
      <c r="C393" s="189" t="str">
        <f t="shared" si="54"/>
        <v>-</v>
      </c>
      <c r="D393" s="190" t="str">
        <f t="shared" si="51"/>
        <v>-</v>
      </c>
      <c r="E393" s="191"/>
      <c r="F393" s="190" t="str">
        <f t="shared" si="52"/>
        <v>-</v>
      </c>
      <c r="G393" s="190" t="str">
        <f t="shared" si="47"/>
        <v>-</v>
      </c>
      <c r="H393" s="189" t="str">
        <f t="shared" si="48"/>
        <v>-</v>
      </c>
      <c r="I393" s="190" t="str">
        <f t="shared" si="49"/>
        <v>-</v>
      </c>
      <c r="J393" s="189" t="str">
        <f t="shared" si="53"/>
        <v>-</v>
      </c>
      <c r="K393" s="172"/>
    </row>
    <row r="394" spans="1:11" x14ac:dyDescent="0.2">
      <c r="A394" s="187" t="str">
        <f t="shared" si="50"/>
        <v>-</v>
      </c>
      <c r="B394" s="188" t="str">
        <f t="shared" ref="B394:B457" si="55">IF(ISERROR((DATE(YEAR($D$7),MONTH($D$7)+(A394)*12/$D$6,DAY($D$7)))),"-",DATE(YEAR($D$7),MONTH($D$7)+(A394)*12/$D$6,DAY($D$7)))</f>
        <v>-</v>
      </c>
      <c r="C394" s="189" t="str">
        <f t="shared" si="54"/>
        <v>-</v>
      </c>
      <c r="D394" s="190" t="str">
        <f t="shared" si="51"/>
        <v>-</v>
      </c>
      <c r="E394" s="191"/>
      <c r="F394" s="190" t="str">
        <f t="shared" si="52"/>
        <v>-</v>
      </c>
      <c r="G394" s="190" t="str">
        <f t="shared" ref="G394:G457" si="56">IF(ISERROR(F394-H394),"-",F394-H394)</f>
        <v>-</v>
      </c>
      <c r="H394" s="189" t="str">
        <f t="shared" ref="H394:H457" si="57">IF(ISERROR(C394*($D$4/$D$6)),"-",C394*($D$4/$D$6))</f>
        <v>-</v>
      </c>
      <c r="I394" s="190" t="str">
        <f t="shared" ref="I394:I457" si="58">IF(ISERROR(C394-G394),"-",C394-G394)</f>
        <v>-</v>
      </c>
      <c r="J394" s="189" t="str">
        <f t="shared" si="53"/>
        <v>-</v>
      </c>
      <c r="K394" s="172"/>
    </row>
    <row r="395" spans="1:11" x14ac:dyDescent="0.2">
      <c r="A395" s="187" t="str">
        <f t="shared" ref="A395:A458" si="59">IF(A394&lt;$G$4,(A394+1),"-")</f>
        <v>-</v>
      </c>
      <c r="B395" s="188" t="str">
        <f t="shared" si="55"/>
        <v>-</v>
      </c>
      <c r="C395" s="189" t="str">
        <f t="shared" si="54"/>
        <v>-</v>
      </c>
      <c r="D395" s="190" t="str">
        <f t="shared" ref="D395:D458" si="60">IF(ISERROR($G$3),"-",$G$3)</f>
        <v>-</v>
      </c>
      <c r="E395" s="191"/>
      <c r="F395" s="190" t="str">
        <f t="shared" ref="F395:F458" si="61">IF(ISERROR(D395+E395),"-",D395+E395)</f>
        <v>-</v>
      </c>
      <c r="G395" s="190" t="str">
        <f t="shared" si="56"/>
        <v>-</v>
      </c>
      <c r="H395" s="189" t="str">
        <f t="shared" si="57"/>
        <v>-</v>
      </c>
      <c r="I395" s="190" t="str">
        <f t="shared" si="58"/>
        <v>-</v>
      </c>
      <c r="J395" s="189" t="str">
        <f t="shared" si="53"/>
        <v>-</v>
      </c>
      <c r="K395" s="172"/>
    </row>
    <row r="396" spans="1:11" x14ac:dyDescent="0.2">
      <c r="A396" s="187" t="str">
        <f t="shared" si="59"/>
        <v>-</v>
      </c>
      <c r="B396" s="188" t="str">
        <f t="shared" si="55"/>
        <v>-</v>
      </c>
      <c r="C396" s="189" t="str">
        <f t="shared" si="54"/>
        <v>-</v>
      </c>
      <c r="D396" s="190" t="str">
        <f t="shared" si="60"/>
        <v>-</v>
      </c>
      <c r="E396" s="191"/>
      <c r="F396" s="190" t="str">
        <f t="shared" si="61"/>
        <v>-</v>
      </c>
      <c r="G396" s="190" t="str">
        <f t="shared" si="56"/>
        <v>-</v>
      </c>
      <c r="H396" s="189" t="str">
        <f t="shared" si="57"/>
        <v>-</v>
      </c>
      <c r="I396" s="190" t="str">
        <f t="shared" si="58"/>
        <v>-</v>
      </c>
      <c r="J396" s="189" t="str">
        <f t="shared" ref="J396:J459" si="62">IF(ISERROR(H396+J395),"-",H396+J395)</f>
        <v>-</v>
      </c>
      <c r="K396" s="172"/>
    </row>
    <row r="397" spans="1:11" x14ac:dyDescent="0.2">
      <c r="A397" s="187" t="str">
        <f t="shared" si="59"/>
        <v>-</v>
      </c>
      <c r="B397" s="188" t="str">
        <f t="shared" si="55"/>
        <v>-</v>
      </c>
      <c r="C397" s="189" t="str">
        <f t="shared" si="54"/>
        <v>-</v>
      </c>
      <c r="D397" s="190" t="str">
        <f t="shared" si="60"/>
        <v>-</v>
      </c>
      <c r="E397" s="191"/>
      <c r="F397" s="190" t="str">
        <f t="shared" si="61"/>
        <v>-</v>
      </c>
      <c r="G397" s="190" t="str">
        <f t="shared" si="56"/>
        <v>-</v>
      </c>
      <c r="H397" s="189" t="str">
        <f t="shared" si="57"/>
        <v>-</v>
      </c>
      <c r="I397" s="190" t="str">
        <f t="shared" si="58"/>
        <v>-</v>
      </c>
      <c r="J397" s="189" t="str">
        <f t="shared" si="62"/>
        <v>-</v>
      </c>
      <c r="K397" s="172"/>
    </row>
    <row r="398" spans="1:11" x14ac:dyDescent="0.2">
      <c r="A398" s="187" t="str">
        <f t="shared" si="59"/>
        <v>-</v>
      </c>
      <c r="B398" s="188" t="str">
        <f t="shared" si="55"/>
        <v>-</v>
      </c>
      <c r="C398" s="189" t="str">
        <f t="shared" si="54"/>
        <v>-</v>
      </c>
      <c r="D398" s="190" t="str">
        <f t="shared" si="60"/>
        <v>-</v>
      </c>
      <c r="E398" s="191"/>
      <c r="F398" s="190" t="str">
        <f t="shared" si="61"/>
        <v>-</v>
      </c>
      <c r="G398" s="190" t="str">
        <f t="shared" si="56"/>
        <v>-</v>
      </c>
      <c r="H398" s="189" t="str">
        <f t="shared" si="57"/>
        <v>-</v>
      </c>
      <c r="I398" s="190" t="str">
        <f t="shared" si="58"/>
        <v>-</v>
      </c>
      <c r="J398" s="189" t="str">
        <f t="shared" si="62"/>
        <v>-</v>
      </c>
      <c r="K398" s="172"/>
    </row>
    <row r="399" spans="1:11" x14ac:dyDescent="0.2">
      <c r="A399" s="187" t="str">
        <f t="shared" si="59"/>
        <v>-</v>
      </c>
      <c r="B399" s="188" t="str">
        <f t="shared" si="55"/>
        <v>-</v>
      </c>
      <c r="C399" s="189" t="str">
        <f t="shared" si="54"/>
        <v>-</v>
      </c>
      <c r="D399" s="190" t="str">
        <f t="shared" si="60"/>
        <v>-</v>
      </c>
      <c r="E399" s="191"/>
      <c r="F399" s="190" t="str">
        <f t="shared" si="61"/>
        <v>-</v>
      </c>
      <c r="G399" s="190" t="str">
        <f t="shared" si="56"/>
        <v>-</v>
      </c>
      <c r="H399" s="189" t="str">
        <f t="shared" si="57"/>
        <v>-</v>
      </c>
      <c r="I399" s="190" t="str">
        <f t="shared" si="58"/>
        <v>-</v>
      </c>
      <c r="J399" s="189" t="str">
        <f t="shared" si="62"/>
        <v>-</v>
      </c>
      <c r="K399" s="172"/>
    </row>
    <row r="400" spans="1:11" x14ac:dyDescent="0.2">
      <c r="A400" s="187" t="str">
        <f t="shared" si="59"/>
        <v>-</v>
      </c>
      <c r="B400" s="188" t="str">
        <f t="shared" si="55"/>
        <v>-</v>
      </c>
      <c r="C400" s="189" t="str">
        <f t="shared" si="54"/>
        <v>-</v>
      </c>
      <c r="D400" s="190" t="str">
        <f t="shared" si="60"/>
        <v>-</v>
      </c>
      <c r="E400" s="191"/>
      <c r="F400" s="190" t="str">
        <f t="shared" si="61"/>
        <v>-</v>
      </c>
      <c r="G400" s="190" t="str">
        <f t="shared" si="56"/>
        <v>-</v>
      </c>
      <c r="H400" s="189" t="str">
        <f t="shared" si="57"/>
        <v>-</v>
      </c>
      <c r="I400" s="190" t="str">
        <f t="shared" si="58"/>
        <v>-</v>
      </c>
      <c r="J400" s="189" t="str">
        <f t="shared" si="62"/>
        <v>-</v>
      </c>
      <c r="K400" s="172"/>
    </row>
    <row r="401" spans="1:11" x14ac:dyDescent="0.2">
      <c r="A401" s="187" t="str">
        <f t="shared" si="59"/>
        <v>-</v>
      </c>
      <c r="B401" s="188" t="str">
        <f t="shared" si="55"/>
        <v>-</v>
      </c>
      <c r="C401" s="189" t="str">
        <f t="shared" si="54"/>
        <v>-</v>
      </c>
      <c r="D401" s="190" t="str">
        <f t="shared" si="60"/>
        <v>-</v>
      </c>
      <c r="E401" s="191"/>
      <c r="F401" s="190" t="str">
        <f t="shared" si="61"/>
        <v>-</v>
      </c>
      <c r="G401" s="190" t="str">
        <f t="shared" si="56"/>
        <v>-</v>
      </c>
      <c r="H401" s="189" t="str">
        <f t="shared" si="57"/>
        <v>-</v>
      </c>
      <c r="I401" s="190" t="str">
        <f t="shared" si="58"/>
        <v>-</v>
      </c>
      <c r="J401" s="189" t="str">
        <f t="shared" si="62"/>
        <v>-</v>
      </c>
      <c r="K401" s="172"/>
    </row>
    <row r="402" spans="1:11" x14ac:dyDescent="0.2">
      <c r="A402" s="187" t="str">
        <f t="shared" si="59"/>
        <v>-</v>
      </c>
      <c r="B402" s="188" t="str">
        <f t="shared" si="55"/>
        <v>-</v>
      </c>
      <c r="C402" s="189" t="str">
        <f t="shared" si="54"/>
        <v>-</v>
      </c>
      <c r="D402" s="190" t="str">
        <f t="shared" si="60"/>
        <v>-</v>
      </c>
      <c r="E402" s="191"/>
      <c r="F402" s="190" t="str">
        <f t="shared" si="61"/>
        <v>-</v>
      </c>
      <c r="G402" s="190" t="str">
        <f t="shared" si="56"/>
        <v>-</v>
      </c>
      <c r="H402" s="189" t="str">
        <f t="shared" si="57"/>
        <v>-</v>
      </c>
      <c r="I402" s="190" t="str">
        <f t="shared" si="58"/>
        <v>-</v>
      </c>
      <c r="J402" s="189" t="str">
        <f t="shared" si="62"/>
        <v>-</v>
      </c>
      <c r="K402" s="172"/>
    </row>
    <row r="403" spans="1:11" x14ac:dyDescent="0.2">
      <c r="A403" s="187" t="str">
        <f t="shared" si="59"/>
        <v>-</v>
      </c>
      <c r="B403" s="188" t="str">
        <f t="shared" si="55"/>
        <v>-</v>
      </c>
      <c r="C403" s="189" t="str">
        <f t="shared" si="54"/>
        <v>-</v>
      </c>
      <c r="D403" s="190" t="str">
        <f t="shared" si="60"/>
        <v>-</v>
      </c>
      <c r="E403" s="191"/>
      <c r="F403" s="190" t="str">
        <f t="shared" si="61"/>
        <v>-</v>
      </c>
      <c r="G403" s="190" t="str">
        <f t="shared" si="56"/>
        <v>-</v>
      </c>
      <c r="H403" s="189" t="str">
        <f t="shared" si="57"/>
        <v>-</v>
      </c>
      <c r="I403" s="190" t="str">
        <f t="shared" si="58"/>
        <v>-</v>
      </c>
      <c r="J403" s="189" t="str">
        <f t="shared" si="62"/>
        <v>-</v>
      </c>
      <c r="K403" s="172"/>
    </row>
    <row r="404" spans="1:11" x14ac:dyDescent="0.2">
      <c r="A404" s="187" t="str">
        <f t="shared" si="59"/>
        <v>-</v>
      </c>
      <c r="B404" s="188" t="str">
        <f t="shared" si="55"/>
        <v>-</v>
      </c>
      <c r="C404" s="189" t="str">
        <f t="shared" si="54"/>
        <v>-</v>
      </c>
      <c r="D404" s="190" t="str">
        <f t="shared" si="60"/>
        <v>-</v>
      </c>
      <c r="E404" s="191"/>
      <c r="F404" s="190" t="str">
        <f t="shared" si="61"/>
        <v>-</v>
      </c>
      <c r="G404" s="190" t="str">
        <f t="shared" si="56"/>
        <v>-</v>
      </c>
      <c r="H404" s="189" t="str">
        <f t="shared" si="57"/>
        <v>-</v>
      </c>
      <c r="I404" s="190" t="str">
        <f t="shared" si="58"/>
        <v>-</v>
      </c>
      <c r="J404" s="189" t="str">
        <f t="shared" si="62"/>
        <v>-</v>
      </c>
      <c r="K404" s="172"/>
    </row>
    <row r="405" spans="1:11" x14ac:dyDescent="0.2">
      <c r="A405" s="187" t="str">
        <f t="shared" si="59"/>
        <v>-</v>
      </c>
      <c r="B405" s="188" t="str">
        <f t="shared" si="55"/>
        <v>-</v>
      </c>
      <c r="C405" s="189" t="str">
        <f t="shared" si="54"/>
        <v>-</v>
      </c>
      <c r="D405" s="190" t="str">
        <f t="shared" si="60"/>
        <v>-</v>
      </c>
      <c r="E405" s="191"/>
      <c r="F405" s="190" t="str">
        <f t="shared" si="61"/>
        <v>-</v>
      </c>
      <c r="G405" s="190" t="str">
        <f t="shared" si="56"/>
        <v>-</v>
      </c>
      <c r="H405" s="189" t="str">
        <f t="shared" si="57"/>
        <v>-</v>
      </c>
      <c r="I405" s="190" t="str">
        <f t="shared" si="58"/>
        <v>-</v>
      </c>
      <c r="J405" s="189" t="str">
        <f t="shared" si="62"/>
        <v>-</v>
      </c>
      <c r="K405" s="172"/>
    </row>
    <row r="406" spans="1:11" x14ac:dyDescent="0.2">
      <c r="A406" s="187" t="str">
        <f t="shared" si="59"/>
        <v>-</v>
      </c>
      <c r="B406" s="188" t="str">
        <f t="shared" si="55"/>
        <v>-</v>
      </c>
      <c r="C406" s="189" t="str">
        <f t="shared" ref="C406:C469" si="63">IF(I405&gt;0,I405,"-")</f>
        <v>-</v>
      </c>
      <c r="D406" s="190" t="str">
        <f t="shared" si="60"/>
        <v>-</v>
      </c>
      <c r="E406" s="191"/>
      <c r="F406" s="190" t="str">
        <f t="shared" si="61"/>
        <v>-</v>
      </c>
      <c r="G406" s="190" t="str">
        <f t="shared" si="56"/>
        <v>-</v>
      </c>
      <c r="H406" s="189" t="str">
        <f t="shared" si="57"/>
        <v>-</v>
      </c>
      <c r="I406" s="190" t="str">
        <f t="shared" si="58"/>
        <v>-</v>
      </c>
      <c r="J406" s="189" t="str">
        <f t="shared" si="62"/>
        <v>-</v>
      </c>
      <c r="K406" s="172"/>
    </row>
    <row r="407" spans="1:11" x14ac:dyDescent="0.2">
      <c r="A407" s="187" t="str">
        <f t="shared" si="59"/>
        <v>-</v>
      </c>
      <c r="B407" s="188" t="str">
        <f t="shared" si="55"/>
        <v>-</v>
      </c>
      <c r="C407" s="189" t="str">
        <f t="shared" si="63"/>
        <v>-</v>
      </c>
      <c r="D407" s="190" t="str">
        <f t="shared" si="60"/>
        <v>-</v>
      </c>
      <c r="E407" s="191"/>
      <c r="F407" s="190" t="str">
        <f t="shared" si="61"/>
        <v>-</v>
      </c>
      <c r="G407" s="190" t="str">
        <f t="shared" si="56"/>
        <v>-</v>
      </c>
      <c r="H407" s="189" t="str">
        <f t="shared" si="57"/>
        <v>-</v>
      </c>
      <c r="I407" s="190" t="str">
        <f t="shared" si="58"/>
        <v>-</v>
      </c>
      <c r="J407" s="189" t="str">
        <f t="shared" si="62"/>
        <v>-</v>
      </c>
      <c r="K407" s="172"/>
    </row>
    <row r="408" spans="1:11" x14ac:dyDescent="0.2">
      <c r="A408" s="187" t="str">
        <f t="shared" si="59"/>
        <v>-</v>
      </c>
      <c r="B408" s="188" t="str">
        <f t="shared" si="55"/>
        <v>-</v>
      </c>
      <c r="C408" s="189" t="str">
        <f t="shared" si="63"/>
        <v>-</v>
      </c>
      <c r="D408" s="190" t="str">
        <f t="shared" si="60"/>
        <v>-</v>
      </c>
      <c r="E408" s="191"/>
      <c r="F408" s="190" t="str">
        <f t="shared" si="61"/>
        <v>-</v>
      </c>
      <c r="G408" s="190" t="str">
        <f t="shared" si="56"/>
        <v>-</v>
      </c>
      <c r="H408" s="189" t="str">
        <f t="shared" si="57"/>
        <v>-</v>
      </c>
      <c r="I408" s="190" t="str">
        <f t="shared" si="58"/>
        <v>-</v>
      </c>
      <c r="J408" s="189" t="str">
        <f t="shared" si="62"/>
        <v>-</v>
      </c>
      <c r="K408" s="172"/>
    </row>
    <row r="409" spans="1:11" x14ac:dyDescent="0.2">
      <c r="A409" s="187" t="str">
        <f t="shared" si="59"/>
        <v>-</v>
      </c>
      <c r="B409" s="188" t="str">
        <f t="shared" si="55"/>
        <v>-</v>
      </c>
      <c r="C409" s="189" t="str">
        <f t="shared" si="63"/>
        <v>-</v>
      </c>
      <c r="D409" s="190" t="str">
        <f t="shared" si="60"/>
        <v>-</v>
      </c>
      <c r="E409" s="191"/>
      <c r="F409" s="190" t="str">
        <f t="shared" si="61"/>
        <v>-</v>
      </c>
      <c r="G409" s="190" t="str">
        <f t="shared" si="56"/>
        <v>-</v>
      </c>
      <c r="H409" s="189" t="str">
        <f t="shared" si="57"/>
        <v>-</v>
      </c>
      <c r="I409" s="190" t="str">
        <f t="shared" si="58"/>
        <v>-</v>
      </c>
      <c r="J409" s="189" t="str">
        <f t="shared" si="62"/>
        <v>-</v>
      </c>
      <c r="K409" s="172"/>
    </row>
    <row r="410" spans="1:11" x14ac:dyDescent="0.2">
      <c r="A410" s="187" t="str">
        <f t="shared" si="59"/>
        <v>-</v>
      </c>
      <c r="B410" s="188" t="str">
        <f t="shared" si="55"/>
        <v>-</v>
      </c>
      <c r="C410" s="189" t="str">
        <f t="shared" si="63"/>
        <v>-</v>
      </c>
      <c r="D410" s="190" t="str">
        <f t="shared" si="60"/>
        <v>-</v>
      </c>
      <c r="E410" s="191"/>
      <c r="F410" s="190" t="str">
        <f t="shared" si="61"/>
        <v>-</v>
      </c>
      <c r="G410" s="190" t="str">
        <f t="shared" si="56"/>
        <v>-</v>
      </c>
      <c r="H410" s="189" t="str">
        <f t="shared" si="57"/>
        <v>-</v>
      </c>
      <c r="I410" s="190" t="str">
        <f t="shared" si="58"/>
        <v>-</v>
      </c>
      <c r="J410" s="189" t="str">
        <f t="shared" si="62"/>
        <v>-</v>
      </c>
      <c r="K410" s="172"/>
    </row>
    <row r="411" spans="1:11" x14ac:dyDescent="0.2">
      <c r="A411" s="187" t="str">
        <f t="shared" si="59"/>
        <v>-</v>
      </c>
      <c r="B411" s="188" t="str">
        <f t="shared" si="55"/>
        <v>-</v>
      </c>
      <c r="C411" s="189" t="str">
        <f t="shared" si="63"/>
        <v>-</v>
      </c>
      <c r="D411" s="190" t="str">
        <f t="shared" si="60"/>
        <v>-</v>
      </c>
      <c r="E411" s="191"/>
      <c r="F411" s="190" t="str">
        <f t="shared" si="61"/>
        <v>-</v>
      </c>
      <c r="G411" s="190" t="str">
        <f t="shared" si="56"/>
        <v>-</v>
      </c>
      <c r="H411" s="189" t="str">
        <f t="shared" si="57"/>
        <v>-</v>
      </c>
      <c r="I411" s="190" t="str">
        <f t="shared" si="58"/>
        <v>-</v>
      </c>
      <c r="J411" s="189" t="str">
        <f t="shared" si="62"/>
        <v>-</v>
      </c>
      <c r="K411" s="172"/>
    </row>
    <row r="412" spans="1:11" x14ac:dyDescent="0.2">
      <c r="A412" s="187" t="str">
        <f t="shared" si="59"/>
        <v>-</v>
      </c>
      <c r="B412" s="188" t="str">
        <f t="shared" si="55"/>
        <v>-</v>
      </c>
      <c r="C412" s="189" t="str">
        <f t="shared" si="63"/>
        <v>-</v>
      </c>
      <c r="D412" s="190" t="str">
        <f t="shared" si="60"/>
        <v>-</v>
      </c>
      <c r="E412" s="191"/>
      <c r="F412" s="190" t="str">
        <f t="shared" si="61"/>
        <v>-</v>
      </c>
      <c r="G412" s="190" t="str">
        <f t="shared" si="56"/>
        <v>-</v>
      </c>
      <c r="H412" s="189" t="str">
        <f t="shared" si="57"/>
        <v>-</v>
      </c>
      <c r="I412" s="190" t="str">
        <f t="shared" si="58"/>
        <v>-</v>
      </c>
      <c r="J412" s="189" t="str">
        <f t="shared" si="62"/>
        <v>-</v>
      </c>
      <c r="K412" s="172"/>
    </row>
    <row r="413" spans="1:11" x14ac:dyDescent="0.2">
      <c r="A413" s="187" t="str">
        <f t="shared" si="59"/>
        <v>-</v>
      </c>
      <c r="B413" s="188" t="str">
        <f t="shared" si="55"/>
        <v>-</v>
      </c>
      <c r="C413" s="189" t="str">
        <f t="shared" si="63"/>
        <v>-</v>
      </c>
      <c r="D413" s="190" t="str">
        <f t="shared" si="60"/>
        <v>-</v>
      </c>
      <c r="E413" s="191"/>
      <c r="F413" s="190" t="str">
        <f t="shared" si="61"/>
        <v>-</v>
      </c>
      <c r="G413" s="190" t="str">
        <f t="shared" si="56"/>
        <v>-</v>
      </c>
      <c r="H413" s="189" t="str">
        <f t="shared" si="57"/>
        <v>-</v>
      </c>
      <c r="I413" s="190" t="str">
        <f t="shared" si="58"/>
        <v>-</v>
      </c>
      <c r="J413" s="189" t="str">
        <f t="shared" si="62"/>
        <v>-</v>
      </c>
      <c r="K413" s="172"/>
    </row>
    <row r="414" spans="1:11" x14ac:dyDescent="0.2">
      <c r="A414" s="187" t="str">
        <f t="shared" si="59"/>
        <v>-</v>
      </c>
      <c r="B414" s="188" t="str">
        <f t="shared" si="55"/>
        <v>-</v>
      </c>
      <c r="C414" s="189" t="str">
        <f t="shared" si="63"/>
        <v>-</v>
      </c>
      <c r="D414" s="190" t="str">
        <f t="shared" si="60"/>
        <v>-</v>
      </c>
      <c r="E414" s="191"/>
      <c r="F414" s="190" t="str">
        <f t="shared" si="61"/>
        <v>-</v>
      </c>
      <c r="G414" s="190" t="str">
        <f t="shared" si="56"/>
        <v>-</v>
      </c>
      <c r="H414" s="189" t="str">
        <f t="shared" si="57"/>
        <v>-</v>
      </c>
      <c r="I414" s="190" t="str">
        <f t="shared" si="58"/>
        <v>-</v>
      </c>
      <c r="J414" s="189" t="str">
        <f t="shared" si="62"/>
        <v>-</v>
      </c>
      <c r="K414" s="172"/>
    </row>
    <row r="415" spans="1:11" x14ac:dyDescent="0.2">
      <c r="A415" s="187" t="str">
        <f t="shared" si="59"/>
        <v>-</v>
      </c>
      <c r="B415" s="188" t="str">
        <f t="shared" si="55"/>
        <v>-</v>
      </c>
      <c r="C415" s="189" t="str">
        <f t="shared" si="63"/>
        <v>-</v>
      </c>
      <c r="D415" s="190" t="str">
        <f t="shared" si="60"/>
        <v>-</v>
      </c>
      <c r="E415" s="191"/>
      <c r="F415" s="190" t="str">
        <f t="shared" si="61"/>
        <v>-</v>
      </c>
      <c r="G415" s="190" t="str">
        <f t="shared" si="56"/>
        <v>-</v>
      </c>
      <c r="H415" s="189" t="str">
        <f t="shared" si="57"/>
        <v>-</v>
      </c>
      <c r="I415" s="190" t="str">
        <f t="shared" si="58"/>
        <v>-</v>
      </c>
      <c r="J415" s="189" t="str">
        <f t="shared" si="62"/>
        <v>-</v>
      </c>
      <c r="K415" s="172"/>
    </row>
    <row r="416" spans="1:11" x14ac:dyDescent="0.2">
      <c r="A416" s="187" t="str">
        <f t="shared" si="59"/>
        <v>-</v>
      </c>
      <c r="B416" s="188" t="str">
        <f t="shared" si="55"/>
        <v>-</v>
      </c>
      <c r="C416" s="189" t="str">
        <f t="shared" si="63"/>
        <v>-</v>
      </c>
      <c r="D416" s="190" t="str">
        <f t="shared" si="60"/>
        <v>-</v>
      </c>
      <c r="E416" s="191"/>
      <c r="F416" s="190" t="str">
        <f t="shared" si="61"/>
        <v>-</v>
      </c>
      <c r="G416" s="190" t="str">
        <f t="shared" si="56"/>
        <v>-</v>
      </c>
      <c r="H416" s="189" t="str">
        <f t="shared" si="57"/>
        <v>-</v>
      </c>
      <c r="I416" s="190" t="str">
        <f t="shared" si="58"/>
        <v>-</v>
      </c>
      <c r="J416" s="189" t="str">
        <f t="shared" si="62"/>
        <v>-</v>
      </c>
      <c r="K416" s="172"/>
    </row>
    <row r="417" spans="1:11" x14ac:dyDescent="0.2">
      <c r="A417" s="187" t="str">
        <f t="shared" si="59"/>
        <v>-</v>
      </c>
      <c r="B417" s="188" t="str">
        <f t="shared" si="55"/>
        <v>-</v>
      </c>
      <c r="C417" s="189" t="str">
        <f t="shared" si="63"/>
        <v>-</v>
      </c>
      <c r="D417" s="190" t="str">
        <f t="shared" si="60"/>
        <v>-</v>
      </c>
      <c r="E417" s="191"/>
      <c r="F417" s="190" t="str">
        <f t="shared" si="61"/>
        <v>-</v>
      </c>
      <c r="G417" s="190" t="str">
        <f t="shared" si="56"/>
        <v>-</v>
      </c>
      <c r="H417" s="189" t="str">
        <f t="shared" si="57"/>
        <v>-</v>
      </c>
      <c r="I417" s="190" t="str">
        <f t="shared" si="58"/>
        <v>-</v>
      </c>
      <c r="J417" s="189" t="str">
        <f t="shared" si="62"/>
        <v>-</v>
      </c>
      <c r="K417" s="172"/>
    </row>
    <row r="418" spans="1:11" x14ac:dyDescent="0.2">
      <c r="A418" s="187" t="str">
        <f t="shared" si="59"/>
        <v>-</v>
      </c>
      <c r="B418" s="188" t="str">
        <f t="shared" si="55"/>
        <v>-</v>
      </c>
      <c r="C418" s="189" t="str">
        <f t="shared" si="63"/>
        <v>-</v>
      </c>
      <c r="D418" s="190" t="str">
        <f t="shared" si="60"/>
        <v>-</v>
      </c>
      <c r="E418" s="191"/>
      <c r="F418" s="190" t="str">
        <f t="shared" si="61"/>
        <v>-</v>
      </c>
      <c r="G418" s="190" t="str">
        <f t="shared" si="56"/>
        <v>-</v>
      </c>
      <c r="H418" s="189" t="str">
        <f t="shared" si="57"/>
        <v>-</v>
      </c>
      <c r="I418" s="190" t="str">
        <f t="shared" si="58"/>
        <v>-</v>
      </c>
      <c r="J418" s="189" t="str">
        <f t="shared" si="62"/>
        <v>-</v>
      </c>
      <c r="K418" s="172"/>
    </row>
    <row r="419" spans="1:11" x14ac:dyDescent="0.2">
      <c r="A419" s="187" t="str">
        <f t="shared" si="59"/>
        <v>-</v>
      </c>
      <c r="B419" s="188" t="str">
        <f t="shared" si="55"/>
        <v>-</v>
      </c>
      <c r="C419" s="189" t="str">
        <f t="shared" si="63"/>
        <v>-</v>
      </c>
      <c r="D419" s="190" t="str">
        <f t="shared" si="60"/>
        <v>-</v>
      </c>
      <c r="E419" s="191"/>
      <c r="F419" s="190" t="str">
        <f t="shared" si="61"/>
        <v>-</v>
      </c>
      <c r="G419" s="190" t="str">
        <f t="shared" si="56"/>
        <v>-</v>
      </c>
      <c r="H419" s="189" t="str">
        <f t="shared" si="57"/>
        <v>-</v>
      </c>
      <c r="I419" s="190" t="str">
        <f t="shared" si="58"/>
        <v>-</v>
      </c>
      <c r="J419" s="189" t="str">
        <f t="shared" si="62"/>
        <v>-</v>
      </c>
      <c r="K419" s="172"/>
    </row>
    <row r="420" spans="1:11" x14ac:dyDescent="0.2">
      <c r="A420" s="187" t="str">
        <f t="shared" si="59"/>
        <v>-</v>
      </c>
      <c r="B420" s="188" t="str">
        <f t="shared" si="55"/>
        <v>-</v>
      </c>
      <c r="C420" s="189" t="str">
        <f t="shared" si="63"/>
        <v>-</v>
      </c>
      <c r="D420" s="190" t="str">
        <f t="shared" si="60"/>
        <v>-</v>
      </c>
      <c r="E420" s="191"/>
      <c r="F420" s="190" t="str">
        <f t="shared" si="61"/>
        <v>-</v>
      </c>
      <c r="G420" s="190" t="str">
        <f t="shared" si="56"/>
        <v>-</v>
      </c>
      <c r="H420" s="189" t="str">
        <f t="shared" si="57"/>
        <v>-</v>
      </c>
      <c r="I420" s="190" t="str">
        <f t="shared" si="58"/>
        <v>-</v>
      </c>
      <c r="J420" s="189" t="str">
        <f t="shared" si="62"/>
        <v>-</v>
      </c>
      <c r="K420" s="172"/>
    </row>
    <row r="421" spans="1:11" x14ac:dyDescent="0.2">
      <c r="A421" s="187" t="str">
        <f t="shared" si="59"/>
        <v>-</v>
      </c>
      <c r="B421" s="188" t="str">
        <f t="shared" si="55"/>
        <v>-</v>
      </c>
      <c r="C421" s="189" t="str">
        <f t="shared" si="63"/>
        <v>-</v>
      </c>
      <c r="D421" s="190" t="str">
        <f t="shared" si="60"/>
        <v>-</v>
      </c>
      <c r="E421" s="191"/>
      <c r="F421" s="190" t="str">
        <f t="shared" si="61"/>
        <v>-</v>
      </c>
      <c r="G421" s="190" t="str">
        <f t="shared" si="56"/>
        <v>-</v>
      </c>
      <c r="H421" s="189" t="str">
        <f t="shared" si="57"/>
        <v>-</v>
      </c>
      <c r="I421" s="190" t="str">
        <f t="shared" si="58"/>
        <v>-</v>
      </c>
      <c r="J421" s="189" t="str">
        <f t="shared" si="62"/>
        <v>-</v>
      </c>
      <c r="K421" s="172"/>
    </row>
    <row r="422" spans="1:11" x14ac:dyDescent="0.2">
      <c r="A422" s="187" t="str">
        <f t="shared" si="59"/>
        <v>-</v>
      </c>
      <c r="B422" s="188" t="str">
        <f t="shared" si="55"/>
        <v>-</v>
      </c>
      <c r="C422" s="189" t="str">
        <f t="shared" si="63"/>
        <v>-</v>
      </c>
      <c r="D422" s="190" t="str">
        <f t="shared" si="60"/>
        <v>-</v>
      </c>
      <c r="E422" s="191"/>
      <c r="F422" s="190" t="str">
        <f t="shared" si="61"/>
        <v>-</v>
      </c>
      <c r="G422" s="190" t="str">
        <f t="shared" si="56"/>
        <v>-</v>
      </c>
      <c r="H422" s="189" t="str">
        <f t="shared" si="57"/>
        <v>-</v>
      </c>
      <c r="I422" s="190" t="str">
        <f t="shared" si="58"/>
        <v>-</v>
      </c>
      <c r="J422" s="189" t="str">
        <f t="shared" si="62"/>
        <v>-</v>
      </c>
      <c r="K422" s="172"/>
    </row>
    <row r="423" spans="1:11" x14ac:dyDescent="0.2">
      <c r="A423" s="187" t="str">
        <f t="shared" si="59"/>
        <v>-</v>
      </c>
      <c r="B423" s="188" t="str">
        <f t="shared" si="55"/>
        <v>-</v>
      </c>
      <c r="C423" s="189" t="str">
        <f t="shared" si="63"/>
        <v>-</v>
      </c>
      <c r="D423" s="190" t="str">
        <f t="shared" si="60"/>
        <v>-</v>
      </c>
      <c r="E423" s="191"/>
      <c r="F423" s="190" t="str">
        <f t="shared" si="61"/>
        <v>-</v>
      </c>
      <c r="G423" s="190" t="str">
        <f t="shared" si="56"/>
        <v>-</v>
      </c>
      <c r="H423" s="189" t="str">
        <f t="shared" si="57"/>
        <v>-</v>
      </c>
      <c r="I423" s="190" t="str">
        <f t="shared" si="58"/>
        <v>-</v>
      </c>
      <c r="J423" s="189" t="str">
        <f t="shared" si="62"/>
        <v>-</v>
      </c>
      <c r="K423" s="172"/>
    </row>
    <row r="424" spans="1:11" x14ac:dyDescent="0.2">
      <c r="A424" s="187" t="str">
        <f t="shared" si="59"/>
        <v>-</v>
      </c>
      <c r="B424" s="188" t="str">
        <f t="shared" si="55"/>
        <v>-</v>
      </c>
      <c r="C424" s="189" t="str">
        <f t="shared" si="63"/>
        <v>-</v>
      </c>
      <c r="D424" s="190" t="str">
        <f t="shared" si="60"/>
        <v>-</v>
      </c>
      <c r="E424" s="191"/>
      <c r="F424" s="190" t="str">
        <f t="shared" si="61"/>
        <v>-</v>
      </c>
      <c r="G424" s="190" t="str">
        <f t="shared" si="56"/>
        <v>-</v>
      </c>
      <c r="H424" s="189" t="str">
        <f t="shared" si="57"/>
        <v>-</v>
      </c>
      <c r="I424" s="190" t="str">
        <f t="shared" si="58"/>
        <v>-</v>
      </c>
      <c r="J424" s="189" t="str">
        <f t="shared" si="62"/>
        <v>-</v>
      </c>
      <c r="K424" s="172"/>
    </row>
    <row r="425" spans="1:11" x14ac:dyDescent="0.2">
      <c r="A425" s="187" t="str">
        <f t="shared" si="59"/>
        <v>-</v>
      </c>
      <c r="B425" s="188" t="str">
        <f t="shared" si="55"/>
        <v>-</v>
      </c>
      <c r="C425" s="189" t="str">
        <f t="shared" si="63"/>
        <v>-</v>
      </c>
      <c r="D425" s="190" t="str">
        <f t="shared" si="60"/>
        <v>-</v>
      </c>
      <c r="E425" s="191"/>
      <c r="F425" s="190" t="str">
        <f t="shared" si="61"/>
        <v>-</v>
      </c>
      <c r="G425" s="190" t="str">
        <f t="shared" si="56"/>
        <v>-</v>
      </c>
      <c r="H425" s="189" t="str">
        <f t="shared" si="57"/>
        <v>-</v>
      </c>
      <c r="I425" s="190" t="str">
        <f t="shared" si="58"/>
        <v>-</v>
      </c>
      <c r="J425" s="189" t="str">
        <f t="shared" si="62"/>
        <v>-</v>
      </c>
      <c r="K425" s="172"/>
    </row>
    <row r="426" spans="1:11" x14ac:dyDescent="0.2">
      <c r="A426" s="187" t="str">
        <f t="shared" si="59"/>
        <v>-</v>
      </c>
      <c r="B426" s="188" t="str">
        <f t="shared" si="55"/>
        <v>-</v>
      </c>
      <c r="C426" s="189" t="str">
        <f t="shared" si="63"/>
        <v>-</v>
      </c>
      <c r="D426" s="190" t="str">
        <f t="shared" si="60"/>
        <v>-</v>
      </c>
      <c r="E426" s="191"/>
      <c r="F426" s="190" t="str">
        <f t="shared" si="61"/>
        <v>-</v>
      </c>
      <c r="G426" s="190" t="str">
        <f t="shared" si="56"/>
        <v>-</v>
      </c>
      <c r="H426" s="189" t="str">
        <f t="shared" si="57"/>
        <v>-</v>
      </c>
      <c r="I426" s="190" t="str">
        <f t="shared" si="58"/>
        <v>-</v>
      </c>
      <c r="J426" s="189" t="str">
        <f t="shared" si="62"/>
        <v>-</v>
      </c>
      <c r="K426" s="172"/>
    </row>
    <row r="427" spans="1:11" x14ac:dyDescent="0.2">
      <c r="A427" s="187" t="str">
        <f t="shared" si="59"/>
        <v>-</v>
      </c>
      <c r="B427" s="188" t="str">
        <f t="shared" si="55"/>
        <v>-</v>
      </c>
      <c r="C427" s="189" t="str">
        <f t="shared" si="63"/>
        <v>-</v>
      </c>
      <c r="D427" s="190" t="str">
        <f t="shared" si="60"/>
        <v>-</v>
      </c>
      <c r="E427" s="191"/>
      <c r="F427" s="190" t="str">
        <f t="shared" si="61"/>
        <v>-</v>
      </c>
      <c r="G427" s="190" t="str">
        <f t="shared" si="56"/>
        <v>-</v>
      </c>
      <c r="H427" s="189" t="str">
        <f t="shared" si="57"/>
        <v>-</v>
      </c>
      <c r="I427" s="190" t="str">
        <f t="shared" si="58"/>
        <v>-</v>
      </c>
      <c r="J427" s="189" t="str">
        <f t="shared" si="62"/>
        <v>-</v>
      </c>
      <c r="K427" s="172"/>
    </row>
    <row r="428" spans="1:11" x14ac:dyDescent="0.2">
      <c r="A428" s="187" t="str">
        <f t="shared" si="59"/>
        <v>-</v>
      </c>
      <c r="B428" s="188" t="str">
        <f t="shared" si="55"/>
        <v>-</v>
      </c>
      <c r="C428" s="189" t="str">
        <f t="shared" si="63"/>
        <v>-</v>
      </c>
      <c r="D428" s="190" t="str">
        <f t="shared" si="60"/>
        <v>-</v>
      </c>
      <c r="E428" s="191"/>
      <c r="F428" s="190" t="str">
        <f t="shared" si="61"/>
        <v>-</v>
      </c>
      <c r="G428" s="190" t="str">
        <f t="shared" si="56"/>
        <v>-</v>
      </c>
      <c r="H428" s="189" t="str">
        <f t="shared" si="57"/>
        <v>-</v>
      </c>
      <c r="I428" s="190" t="str">
        <f t="shared" si="58"/>
        <v>-</v>
      </c>
      <c r="J428" s="189" t="str">
        <f t="shared" si="62"/>
        <v>-</v>
      </c>
      <c r="K428" s="172"/>
    </row>
    <row r="429" spans="1:11" x14ac:dyDescent="0.2">
      <c r="A429" s="187" t="str">
        <f t="shared" si="59"/>
        <v>-</v>
      </c>
      <c r="B429" s="188" t="str">
        <f t="shared" si="55"/>
        <v>-</v>
      </c>
      <c r="C429" s="189" t="str">
        <f t="shared" si="63"/>
        <v>-</v>
      </c>
      <c r="D429" s="190" t="str">
        <f t="shared" si="60"/>
        <v>-</v>
      </c>
      <c r="E429" s="191"/>
      <c r="F429" s="190" t="str">
        <f t="shared" si="61"/>
        <v>-</v>
      </c>
      <c r="G429" s="190" t="str">
        <f t="shared" si="56"/>
        <v>-</v>
      </c>
      <c r="H429" s="189" t="str">
        <f t="shared" si="57"/>
        <v>-</v>
      </c>
      <c r="I429" s="190" t="str">
        <f t="shared" si="58"/>
        <v>-</v>
      </c>
      <c r="J429" s="189" t="str">
        <f t="shared" si="62"/>
        <v>-</v>
      </c>
      <c r="K429" s="172"/>
    </row>
    <row r="430" spans="1:11" x14ac:dyDescent="0.2">
      <c r="A430" s="187" t="str">
        <f t="shared" si="59"/>
        <v>-</v>
      </c>
      <c r="B430" s="188" t="str">
        <f t="shared" si="55"/>
        <v>-</v>
      </c>
      <c r="C430" s="189" t="str">
        <f t="shared" si="63"/>
        <v>-</v>
      </c>
      <c r="D430" s="190" t="str">
        <f t="shared" si="60"/>
        <v>-</v>
      </c>
      <c r="E430" s="191"/>
      <c r="F430" s="190" t="str">
        <f t="shared" si="61"/>
        <v>-</v>
      </c>
      <c r="G430" s="190" t="str">
        <f t="shared" si="56"/>
        <v>-</v>
      </c>
      <c r="H430" s="189" t="str">
        <f t="shared" si="57"/>
        <v>-</v>
      </c>
      <c r="I430" s="190" t="str">
        <f t="shared" si="58"/>
        <v>-</v>
      </c>
      <c r="J430" s="189" t="str">
        <f t="shared" si="62"/>
        <v>-</v>
      </c>
      <c r="K430" s="172"/>
    </row>
    <row r="431" spans="1:11" x14ac:dyDescent="0.2">
      <c r="A431" s="187" t="str">
        <f t="shared" si="59"/>
        <v>-</v>
      </c>
      <c r="B431" s="188" t="str">
        <f t="shared" si="55"/>
        <v>-</v>
      </c>
      <c r="C431" s="189" t="str">
        <f t="shared" si="63"/>
        <v>-</v>
      </c>
      <c r="D431" s="190" t="str">
        <f t="shared" si="60"/>
        <v>-</v>
      </c>
      <c r="E431" s="191"/>
      <c r="F431" s="190" t="str">
        <f t="shared" si="61"/>
        <v>-</v>
      </c>
      <c r="G431" s="190" t="str">
        <f t="shared" si="56"/>
        <v>-</v>
      </c>
      <c r="H431" s="189" t="str">
        <f t="shared" si="57"/>
        <v>-</v>
      </c>
      <c r="I431" s="190" t="str">
        <f t="shared" si="58"/>
        <v>-</v>
      </c>
      <c r="J431" s="189" t="str">
        <f t="shared" si="62"/>
        <v>-</v>
      </c>
      <c r="K431" s="172"/>
    </row>
    <row r="432" spans="1:11" x14ac:dyDescent="0.2">
      <c r="A432" s="187" t="str">
        <f t="shared" si="59"/>
        <v>-</v>
      </c>
      <c r="B432" s="188" t="str">
        <f t="shared" si="55"/>
        <v>-</v>
      </c>
      <c r="C432" s="189" t="str">
        <f t="shared" si="63"/>
        <v>-</v>
      </c>
      <c r="D432" s="190" t="str">
        <f t="shared" si="60"/>
        <v>-</v>
      </c>
      <c r="E432" s="191"/>
      <c r="F432" s="190" t="str">
        <f t="shared" si="61"/>
        <v>-</v>
      </c>
      <c r="G432" s="190" t="str">
        <f t="shared" si="56"/>
        <v>-</v>
      </c>
      <c r="H432" s="189" t="str">
        <f t="shared" si="57"/>
        <v>-</v>
      </c>
      <c r="I432" s="190" t="str">
        <f t="shared" si="58"/>
        <v>-</v>
      </c>
      <c r="J432" s="189" t="str">
        <f t="shared" si="62"/>
        <v>-</v>
      </c>
      <c r="K432" s="172"/>
    </row>
    <row r="433" spans="1:11" x14ac:dyDescent="0.2">
      <c r="A433" s="187" t="str">
        <f t="shared" si="59"/>
        <v>-</v>
      </c>
      <c r="B433" s="188" t="str">
        <f t="shared" si="55"/>
        <v>-</v>
      </c>
      <c r="C433" s="189" t="str">
        <f t="shared" si="63"/>
        <v>-</v>
      </c>
      <c r="D433" s="190" t="str">
        <f t="shared" si="60"/>
        <v>-</v>
      </c>
      <c r="E433" s="191"/>
      <c r="F433" s="190" t="str">
        <f t="shared" si="61"/>
        <v>-</v>
      </c>
      <c r="G433" s="190" t="str">
        <f t="shared" si="56"/>
        <v>-</v>
      </c>
      <c r="H433" s="189" t="str">
        <f t="shared" si="57"/>
        <v>-</v>
      </c>
      <c r="I433" s="190" t="str">
        <f t="shared" si="58"/>
        <v>-</v>
      </c>
      <c r="J433" s="189" t="str">
        <f t="shared" si="62"/>
        <v>-</v>
      </c>
      <c r="K433" s="172"/>
    </row>
    <row r="434" spans="1:11" x14ac:dyDescent="0.2">
      <c r="A434" s="187" t="str">
        <f t="shared" si="59"/>
        <v>-</v>
      </c>
      <c r="B434" s="188" t="str">
        <f t="shared" si="55"/>
        <v>-</v>
      </c>
      <c r="C434" s="189" t="str">
        <f t="shared" si="63"/>
        <v>-</v>
      </c>
      <c r="D434" s="190" t="str">
        <f t="shared" si="60"/>
        <v>-</v>
      </c>
      <c r="E434" s="191"/>
      <c r="F434" s="190" t="str">
        <f t="shared" si="61"/>
        <v>-</v>
      </c>
      <c r="G434" s="190" t="str">
        <f t="shared" si="56"/>
        <v>-</v>
      </c>
      <c r="H434" s="189" t="str">
        <f t="shared" si="57"/>
        <v>-</v>
      </c>
      <c r="I434" s="190" t="str">
        <f t="shared" si="58"/>
        <v>-</v>
      </c>
      <c r="J434" s="189" t="str">
        <f t="shared" si="62"/>
        <v>-</v>
      </c>
      <c r="K434" s="172"/>
    </row>
    <row r="435" spans="1:11" x14ac:dyDescent="0.2">
      <c r="A435" s="187" t="str">
        <f t="shared" si="59"/>
        <v>-</v>
      </c>
      <c r="B435" s="188" t="str">
        <f t="shared" si="55"/>
        <v>-</v>
      </c>
      <c r="C435" s="189" t="str">
        <f t="shared" si="63"/>
        <v>-</v>
      </c>
      <c r="D435" s="190" t="str">
        <f t="shared" si="60"/>
        <v>-</v>
      </c>
      <c r="E435" s="191"/>
      <c r="F435" s="190" t="str">
        <f t="shared" si="61"/>
        <v>-</v>
      </c>
      <c r="G435" s="190" t="str">
        <f t="shared" si="56"/>
        <v>-</v>
      </c>
      <c r="H435" s="189" t="str">
        <f t="shared" si="57"/>
        <v>-</v>
      </c>
      <c r="I435" s="190" t="str">
        <f t="shared" si="58"/>
        <v>-</v>
      </c>
      <c r="J435" s="189" t="str">
        <f t="shared" si="62"/>
        <v>-</v>
      </c>
      <c r="K435" s="172"/>
    </row>
    <row r="436" spans="1:11" x14ac:dyDescent="0.2">
      <c r="A436" s="187" t="str">
        <f t="shared" si="59"/>
        <v>-</v>
      </c>
      <c r="B436" s="188" t="str">
        <f t="shared" si="55"/>
        <v>-</v>
      </c>
      <c r="C436" s="189" t="str">
        <f t="shared" si="63"/>
        <v>-</v>
      </c>
      <c r="D436" s="190" t="str">
        <f t="shared" si="60"/>
        <v>-</v>
      </c>
      <c r="E436" s="191"/>
      <c r="F436" s="190" t="str">
        <f t="shared" si="61"/>
        <v>-</v>
      </c>
      <c r="G436" s="190" t="str">
        <f t="shared" si="56"/>
        <v>-</v>
      </c>
      <c r="H436" s="189" t="str">
        <f t="shared" si="57"/>
        <v>-</v>
      </c>
      <c r="I436" s="190" t="str">
        <f t="shared" si="58"/>
        <v>-</v>
      </c>
      <c r="J436" s="189" t="str">
        <f t="shared" si="62"/>
        <v>-</v>
      </c>
      <c r="K436" s="172"/>
    </row>
    <row r="437" spans="1:11" x14ac:dyDescent="0.2">
      <c r="A437" s="187" t="str">
        <f t="shared" si="59"/>
        <v>-</v>
      </c>
      <c r="B437" s="188" t="str">
        <f t="shared" si="55"/>
        <v>-</v>
      </c>
      <c r="C437" s="189" t="str">
        <f t="shared" si="63"/>
        <v>-</v>
      </c>
      <c r="D437" s="190" t="str">
        <f t="shared" si="60"/>
        <v>-</v>
      </c>
      <c r="E437" s="191"/>
      <c r="F437" s="190" t="str">
        <f t="shared" si="61"/>
        <v>-</v>
      </c>
      <c r="G437" s="190" t="str">
        <f t="shared" si="56"/>
        <v>-</v>
      </c>
      <c r="H437" s="189" t="str">
        <f t="shared" si="57"/>
        <v>-</v>
      </c>
      <c r="I437" s="190" t="str">
        <f t="shared" si="58"/>
        <v>-</v>
      </c>
      <c r="J437" s="189" t="str">
        <f t="shared" si="62"/>
        <v>-</v>
      </c>
      <c r="K437" s="172"/>
    </row>
    <row r="438" spans="1:11" x14ac:dyDescent="0.2">
      <c r="A438" s="187" t="str">
        <f t="shared" si="59"/>
        <v>-</v>
      </c>
      <c r="B438" s="188" t="str">
        <f t="shared" si="55"/>
        <v>-</v>
      </c>
      <c r="C438" s="189" t="str">
        <f t="shared" si="63"/>
        <v>-</v>
      </c>
      <c r="D438" s="190" t="str">
        <f t="shared" si="60"/>
        <v>-</v>
      </c>
      <c r="E438" s="191"/>
      <c r="F438" s="190" t="str">
        <f t="shared" si="61"/>
        <v>-</v>
      </c>
      <c r="G438" s="190" t="str">
        <f t="shared" si="56"/>
        <v>-</v>
      </c>
      <c r="H438" s="189" t="str">
        <f t="shared" si="57"/>
        <v>-</v>
      </c>
      <c r="I438" s="190" t="str">
        <f t="shared" si="58"/>
        <v>-</v>
      </c>
      <c r="J438" s="189" t="str">
        <f t="shared" si="62"/>
        <v>-</v>
      </c>
      <c r="K438" s="172"/>
    </row>
    <row r="439" spans="1:11" x14ac:dyDescent="0.2">
      <c r="A439" s="187" t="str">
        <f t="shared" si="59"/>
        <v>-</v>
      </c>
      <c r="B439" s="188" t="str">
        <f t="shared" si="55"/>
        <v>-</v>
      </c>
      <c r="C439" s="189" t="str">
        <f t="shared" si="63"/>
        <v>-</v>
      </c>
      <c r="D439" s="190" t="str">
        <f t="shared" si="60"/>
        <v>-</v>
      </c>
      <c r="E439" s="191"/>
      <c r="F439" s="190" t="str">
        <f t="shared" si="61"/>
        <v>-</v>
      </c>
      <c r="G439" s="190" t="str">
        <f t="shared" si="56"/>
        <v>-</v>
      </c>
      <c r="H439" s="189" t="str">
        <f t="shared" si="57"/>
        <v>-</v>
      </c>
      <c r="I439" s="190" t="str">
        <f t="shared" si="58"/>
        <v>-</v>
      </c>
      <c r="J439" s="189" t="str">
        <f t="shared" si="62"/>
        <v>-</v>
      </c>
      <c r="K439" s="172"/>
    </row>
    <row r="440" spans="1:11" x14ac:dyDescent="0.2">
      <c r="A440" s="187" t="str">
        <f t="shared" si="59"/>
        <v>-</v>
      </c>
      <c r="B440" s="188" t="str">
        <f t="shared" si="55"/>
        <v>-</v>
      </c>
      <c r="C440" s="189" t="str">
        <f t="shared" si="63"/>
        <v>-</v>
      </c>
      <c r="D440" s="190" t="str">
        <f t="shared" si="60"/>
        <v>-</v>
      </c>
      <c r="E440" s="191"/>
      <c r="F440" s="190" t="str">
        <f t="shared" si="61"/>
        <v>-</v>
      </c>
      <c r="G440" s="190" t="str">
        <f t="shared" si="56"/>
        <v>-</v>
      </c>
      <c r="H440" s="189" t="str">
        <f t="shared" si="57"/>
        <v>-</v>
      </c>
      <c r="I440" s="190" t="str">
        <f t="shared" si="58"/>
        <v>-</v>
      </c>
      <c r="J440" s="189" t="str">
        <f t="shared" si="62"/>
        <v>-</v>
      </c>
      <c r="K440" s="172"/>
    </row>
    <row r="441" spans="1:11" x14ac:dyDescent="0.2">
      <c r="A441" s="187" t="str">
        <f t="shared" si="59"/>
        <v>-</v>
      </c>
      <c r="B441" s="188" t="str">
        <f t="shared" si="55"/>
        <v>-</v>
      </c>
      <c r="C441" s="189" t="str">
        <f t="shared" si="63"/>
        <v>-</v>
      </c>
      <c r="D441" s="190" t="str">
        <f t="shared" si="60"/>
        <v>-</v>
      </c>
      <c r="E441" s="191"/>
      <c r="F441" s="190" t="str">
        <f t="shared" si="61"/>
        <v>-</v>
      </c>
      <c r="G441" s="190" t="str">
        <f t="shared" si="56"/>
        <v>-</v>
      </c>
      <c r="H441" s="189" t="str">
        <f t="shared" si="57"/>
        <v>-</v>
      </c>
      <c r="I441" s="190" t="str">
        <f t="shared" si="58"/>
        <v>-</v>
      </c>
      <c r="J441" s="189" t="str">
        <f t="shared" si="62"/>
        <v>-</v>
      </c>
      <c r="K441" s="172"/>
    </row>
    <row r="442" spans="1:11" x14ac:dyDescent="0.2">
      <c r="A442" s="187" t="str">
        <f t="shared" si="59"/>
        <v>-</v>
      </c>
      <c r="B442" s="188" t="str">
        <f t="shared" si="55"/>
        <v>-</v>
      </c>
      <c r="C442" s="189" t="str">
        <f t="shared" si="63"/>
        <v>-</v>
      </c>
      <c r="D442" s="190" t="str">
        <f t="shared" si="60"/>
        <v>-</v>
      </c>
      <c r="E442" s="191"/>
      <c r="F442" s="190" t="str">
        <f t="shared" si="61"/>
        <v>-</v>
      </c>
      <c r="G442" s="190" t="str">
        <f t="shared" si="56"/>
        <v>-</v>
      </c>
      <c r="H442" s="189" t="str">
        <f t="shared" si="57"/>
        <v>-</v>
      </c>
      <c r="I442" s="190" t="str">
        <f t="shared" si="58"/>
        <v>-</v>
      </c>
      <c r="J442" s="189" t="str">
        <f t="shared" si="62"/>
        <v>-</v>
      </c>
      <c r="K442" s="172"/>
    </row>
    <row r="443" spans="1:11" x14ac:dyDescent="0.2">
      <c r="A443" s="187" t="str">
        <f t="shared" si="59"/>
        <v>-</v>
      </c>
      <c r="B443" s="188" t="str">
        <f t="shared" si="55"/>
        <v>-</v>
      </c>
      <c r="C443" s="189" t="str">
        <f t="shared" si="63"/>
        <v>-</v>
      </c>
      <c r="D443" s="190" t="str">
        <f t="shared" si="60"/>
        <v>-</v>
      </c>
      <c r="E443" s="191"/>
      <c r="F443" s="190" t="str">
        <f t="shared" si="61"/>
        <v>-</v>
      </c>
      <c r="G443" s="190" t="str">
        <f t="shared" si="56"/>
        <v>-</v>
      </c>
      <c r="H443" s="189" t="str">
        <f t="shared" si="57"/>
        <v>-</v>
      </c>
      <c r="I443" s="190" t="str">
        <f t="shared" si="58"/>
        <v>-</v>
      </c>
      <c r="J443" s="189" t="str">
        <f t="shared" si="62"/>
        <v>-</v>
      </c>
      <c r="K443" s="172"/>
    </row>
    <row r="444" spans="1:11" x14ac:dyDescent="0.2">
      <c r="A444" s="187" t="str">
        <f t="shared" si="59"/>
        <v>-</v>
      </c>
      <c r="B444" s="188" t="str">
        <f t="shared" si="55"/>
        <v>-</v>
      </c>
      <c r="C444" s="189" t="str">
        <f t="shared" si="63"/>
        <v>-</v>
      </c>
      <c r="D444" s="190" t="str">
        <f t="shared" si="60"/>
        <v>-</v>
      </c>
      <c r="E444" s="191"/>
      <c r="F444" s="190" t="str">
        <f t="shared" si="61"/>
        <v>-</v>
      </c>
      <c r="G444" s="190" t="str">
        <f t="shared" si="56"/>
        <v>-</v>
      </c>
      <c r="H444" s="189" t="str">
        <f t="shared" si="57"/>
        <v>-</v>
      </c>
      <c r="I444" s="190" t="str">
        <f t="shared" si="58"/>
        <v>-</v>
      </c>
      <c r="J444" s="189" t="str">
        <f t="shared" si="62"/>
        <v>-</v>
      </c>
      <c r="K444" s="172"/>
    </row>
    <row r="445" spans="1:11" x14ac:dyDescent="0.2">
      <c r="A445" s="187" t="str">
        <f t="shared" si="59"/>
        <v>-</v>
      </c>
      <c r="B445" s="188" t="str">
        <f t="shared" si="55"/>
        <v>-</v>
      </c>
      <c r="C445" s="189" t="str">
        <f t="shared" si="63"/>
        <v>-</v>
      </c>
      <c r="D445" s="190" t="str">
        <f t="shared" si="60"/>
        <v>-</v>
      </c>
      <c r="E445" s="191"/>
      <c r="F445" s="190" t="str">
        <f t="shared" si="61"/>
        <v>-</v>
      </c>
      <c r="G445" s="190" t="str">
        <f t="shared" si="56"/>
        <v>-</v>
      </c>
      <c r="H445" s="189" t="str">
        <f t="shared" si="57"/>
        <v>-</v>
      </c>
      <c r="I445" s="190" t="str">
        <f t="shared" si="58"/>
        <v>-</v>
      </c>
      <c r="J445" s="189" t="str">
        <f t="shared" si="62"/>
        <v>-</v>
      </c>
      <c r="K445" s="172"/>
    </row>
    <row r="446" spans="1:11" x14ac:dyDescent="0.2">
      <c r="A446" s="187" t="str">
        <f t="shared" si="59"/>
        <v>-</v>
      </c>
      <c r="B446" s="188" t="str">
        <f t="shared" si="55"/>
        <v>-</v>
      </c>
      <c r="C446" s="189" t="str">
        <f t="shared" si="63"/>
        <v>-</v>
      </c>
      <c r="D446" s="190" t="str">
        <f t="shared" si="60"/>
        <v>-</v>
      </c>
      <c r="E446" s="191"/>
      <c r="F446" s="190" t="str">
        <f t="shared" si="61"/>
        <v>-</v>
      </c>
      <c r="G446" s="190" t="str">
        <f t="shared" si="56"/>
        <v>-</v>
      </c>
      <c r="H446" s="189" t="str">
        <f t="shared" si="57"/>
        <v>-</v>
      </c>
      <c r="I446" s="190" t="str">
        <f t="shared" si="58"/>
        <v>-</v>
      </c>
      <c r="J446" s="189" t="str">
        <f t="shared" si="62"/>
        <v>-</v>
      </c>
      <c r="K446" s="172"/>
    </row>
    <row r="447" spans="1:11" x14ac:dyDescent="0.2">
      <c r="A447" s="187" t="str">
        <f t="shared" si="59"/>
        <v>-</v>
      </c>
      <c r="B447" s="188" t="str">
        <f t="shared" si="55"/>
        <v>-</v>
      </c>
      <c r="C447" s="189" t="str">
        <f t="shared" si="63"/>
        <v>-</v>
      </c>
      <c r="D447" s="190" t="str">
        <f t="shared" si="60"/>
        <v>-</v>
      </c>
      <c r="E447" s="191"/>
      <c r="F447" s="190" t="str">
        <f t="shared" si="61"/>
        <v>-</v>
      </c>
      <c r="G447" s="190" t="str">
        <f t="shared" si="56"/>
        <v>-</v>
      </c>
      <c r="H447" s="189" t="str">
        <f t="shared" si="57"/>
        <v>-</v>
      </c>
      <c r="I447" s="190" t="str">
        <f t="shared" si="58"/>
        <v>-</v>
      </c>
      <c r="J447" s="189" t="str">
        <f t="shared" si="62"/>
        <v>-</v>
      </c>
      <c r="K447" s="172"/>
    </row>
    <row r="448" spans="1:11" x14ac:dyDescent="0.2">
      <c r="A448" s="187" t="str">
        <f t="shared" si="59"/>
        <v>-</v>
      </c>
      <c r="B448" s="188" t="str">
        <f t="shared" si="55"/>
        <v>-</v>
      </c>
      <c r="C448" s="189" t="str">
        <f t="shared" si="63"/>
        <v>-</v>
      </c>
      <c r="D448" s="190" t="str">
        <f t="shared" si="60"/>
        <v>-</v>
      </c>
      <c r="E448" s="191"/>
      <c r="F448" s="190" t="str">
        <f t="shared" si="61"/>
        <v>-</v>
      </c>
      <c r="G448" s="190" t="str">
        <f t="shared" si="56"/>
        <v>-</v>
      </c>
      <c r="H448" s="189" t="str">
        <f t="shared" si="57"/>
        <v>-</v>
      </c>
      <c r="I448" s="190" t="str">
        <f t="shared" si="58"/>
        <v>-</v>
      </c>
      <c r="J448" s="189" t="str">
        <f t="shared" si="62"/>
        <v>-</v>
      </c>
      <c r="K448" s="172"/>
    </row>
    <row r="449" spans="1:11" x14ac:dyDescent="0.2">
      <c r="A449" s="187" t="str">
        <f t="shared" si="59"/>
        <v>-</v>
      </c>
      <c r="B449" s="188" t="str">
        <f t="shared" si="55"/>
        <v>-</v>
      </c>
      <c r="C449" s="189" t="str">
        <f t="shared" si="63"/>
        <v>-</v>
      </c>
      <c r="D449" s="190" t="str">
        <f t="shared" si="60"/>
        <v>-</v>
      </c>
      <c r="E449" s="191"/>
      <c r="F449" s="190" t="str">
        <f t="shared" si="61"/>
        <v>-</v>
      </c>
      <c r="G449" s="190" t="str">
        <f t="shared" si="56"/>
        <v>-</v>
      </c>
      <c r="H449" s="189" t="str">
        <f t="shared" si="57"/>
        <v>-</v>
      </c>
      <c r="I449" s="190" t="str">
        <f t="shared" si="58"/>
        <v>-</v>
      </c>
      <c r="J449" s="189" t="str">
        <f t="shared" si="62"/>
        <v>-</v>
      </c>
      <c r="K449" s="172"/>
    </row>
    <row r="450" spans="1:11" x14ac:dyDescent="0.2">
      <c r="A450" s="187" t="str">
        <f t="shared" si="59"/>
        <v>-</v>
      </c>
      <c r="B450" s="188" t="str">
        <f t="shared" si="55"/>
        <v>-</v>
      </c>
      <c r="C450" s="189" t="str">
        <f t="shared" si="63"/>
        <v>-</v>
      </c>
      <c r="D450" s="190" t="str">
        <f t="shared" si="60"/>
        <v>-</v>
      </c>
      <c r="E450" s="191"/>
      <c r="F450" s="190" t="str">
        <f t="shared" si="61"/>
        <v>-</v>
      </c>
      <c r="G450" s="190" t="str">
        <f t="shared" si="56"/>
        <v>-</v>
      </c>
      <c r="H450" s="189" t="str">
        <f t="shared" si="57"/>
        <v>-</v>
      </c>
      <c r="I450" s="190" t="str">
        <f t="shared" si="58"/>
        <v>-</v>
      </c>
      <c r="J450" s="189" t="str">
        <f t="shared" si="62"/>
        <v>-</v>
      </c>
      <c r="K450" s="172"/>
    </row>
    <row r="451" spans="1:11" x14ac:dyDescent="0.2">
      <c r="A451" s="187" t="str">
        <f t="shared" si="59"/>
        <v>-</v>
      </c>
      <c r="B451" s="188" t="str">
        <f t="shared" si="55"/>
        <v>-</v>
      </c>
      <c r="C451" s="189" t="str">
        <f t="shared" si="63"/>
        <v>-</v>
      </c>
      <c r="D451" s="190" t="str">
        <f t="shared" si="60"/>
        <v>-</v>
      </c>
      <c r="E451" s="191"/>
      <c r="F451" s="190" t="str">
        <f t="shared" si="61"/>
        <v>-</v>
      </c>
      <c r="G451" s="190" t="str">
        <f t="shared" si="56"/>
        <v>-</v>
      </c>
      <c r="H451" s="189" t="str">
        <f t="shared" si="57"/>
        <v>-</v>
      </c>
      <c r="I451" s="190" t="str">
        <f t="shared" si="58"/>
        <v>-</v>
      </c>
      <c r="J451" s="189" t="str">
        <f t="shared" si="62"/>
        <v>-</v>
      </c>
      <c r="K451" s="172"/>
    </row>
    <row r="452" spans="1:11" x14ac:dyDescent="0.2">
      <c r="A452" s="187" t="str">
        <f t="shared" si="59"/>
        <v>-</v>
      </c>
      <c r="B452" s="188" t="str">
        <f t="shared" si="55"/>
        <v>-</v>
      </c>
      <c r="C452" s="189" t="str">
        <f t="shared" si="63"/>
        <v>-</v>
      </c>
      <c r="D452" s="190" t="str">
        <f t="shared" si="60"/>
        <v>-</v>
      </c>
      <c r="E452" s="191"/>
      <c r="F452" s="190" t="str">
        <f t="shared" si="61"/>
        <v>-</v>
      </c>
      <c r="G452" s="190" t="str">
        <f t="shared" si="56"/>
        <v>-</v>
      </c>
      <c r="H452" s="189" t="str">
        <f t="shared" si="57"/>
        <v>-</v>
      </c>
      <c r="I452" s="190" t="str">
        <f t="shared" si="58"/>
        <v>-</v>
      </c>
      <c r="J452" s="189" t="str">
        <f t="shared" si="62"/>
        <v>-</v>
      </c>
      <c r="K452" s="172"/>
    </row>
    <row r="453" spans="1:11" x14ac:dyDescent="0.2">
      <c r="A453" s="187" t="str">
        <f t="shared" si="59"/>
        <v>-</v>
      </c>
      <c r="B453" s="188" t="str">
        <f t="shared" si="55"/>
        <v>-</v>
      </c>
      <c r="C453" s="189" t="str">
        <f t="shared" si="63"/>
        <v>-</v>
      </c>
      <c r="D453" s="190" t="str">
        <f t="shared" si="60"/>
        <v>-</v>
      </c>
      <c r="E453" s="191"/>
      <c r="F453" s="190" t="str">
        <f t="shared" si="61"/>
        <v>-</v>
      </c>
      <c r="G453" s="190" t="str">
        <f t="shared" si="56"/>
        <v>-</v>
      </c>
      <c r="H453" s="189" t="str">
        <f t="shared" si="57"/>
        <v>-</v>
      </c>
      <c r="I453" s="190" t="str">
        <f t="shared" si="58"/>
        <v>-</v>
      </c>
      <c r="J453" s="189" t="str">
        <f t="shared" si="62"/>
        <v>-</v>
      </c>
      <c r="K453" s="172"/>
    </row>
    <row r="454" spans="1:11" x14ac:dyDescent="0.2">
      <c r="A454" s="187" t="str">
        <f t="shared" si="59"/>
        <v>-</v>
      </c>
      <c r="B454" s="188" t="str">
        <f t="shared" si="55"/>
        <v>-</v>
      </c>
      <c r="C454" s="189" t="str">
        <f t="shared" si="63"/>
        <v>-</v>
      </c>
      <c r="D454" s="190" t="str">
        <f t="shared" si="60"/>
        <v>-</v>
      </c>
      <c r="E454" s="191"/>
      <c r="F454" s="190" t="str">
        <f t="shared" si="61"/>
        <v>-</v>
      </c>
      <c r="G454" s="190" t="str">
        <f t="shared" si="56"/>
        <v>-</v>
      </c>
      <c r="H454" s="189" t="str">
        <f t="shared" si="57"/>
        <v>-</v>
      </c>
      <c r="I454" s="190" t="str">
        <f t="shared" si="58"/>
        <v>-</v>
      </c>
      <c r="J454" s="189" t="str">
        <f t="shared" si="62"/>
        <v>-</v>
      </c>
      <c r="K454" s="172"/>
    </row>
    <row r="455" spans="1:11" x14ac:dyDescent="0.2">
      <c r="A455" s="187" t="str">
        <f t="shared" si="59"/>
        <v>-</v>
      </c>
      <c r="B455" s="188" t="str">
        <f t="shared" si="55"/>
        <v>-</v>
      </c>
      <c r="C455" s="189" t="str">
        <f t="shared" si="63"/>
        <v>-</v>
      </c>
      <c r="D455" s="190" t="str">
        <f t="shared" si="60"/>
        <v>-</v>
      </c>
      <c r="E455" s="191"/>
      <c r="F455" s="190" t="str">
        <f t="shared" si="61"/>
        <v>-</v>
      </c>
      <c r="G455" s="190" t="str">
        <f t="shared" si="56"/>
        <v>-</v>
      </c>
      <c r="H455" s="189" t="str">
        <f t="shared" si="57"/>
        <v>-</v>
      </c>
      <c r="I455" s="190" t="str">
        <f t="shared" si="58"/>
        <v>-</v>
      </c>
      <c r="J455" s="189" t="str">
        <f t="shared" si="62"/>
        <v>-</v>
      </c>
      <c r="K455" s="172"/>
    </row>
    <row r="456" spans="1:11" x14ac:dyDescent="0.2">
      <c r="A456" s="187" t="str">
        <f t="shared" si="59"/>
        <v>-</v>
      </c>
      <c r="B456" s="188" t="str">
        <f t="shared" si="55"/>
        <v>-</v>
      </c>
      <c r="C456" s="189" t="str">
        <f t="shared" si="63"/>
        <v>-</v>
      </c>
      <c r="D456" s="190" t="str">
        <f t="shared" si="60"/>
        <v>-</v>
      </c>
      <c r="E456" s="191"/>
      <c r="F456" s="190" t="str">
        <f t="shared" si="61"/>
        <v>-</v>
      </c>
      <c r="G456" s="190" t="str">
        <f t="shared" si="56"/>
        <v>-</v>
      </c>
      <c r="H456" s="189" t="str">
        <f t="shared" si="57"/>
        <v>-</v>
      </c>
      <c r="I456" s="190" t="str">
        <f t="shared" si="58"/>
        <v>-</v>
      </c>
      <c r="J456" s="189" t="str">
        <f t="shared" si="62"/>
        <v>-</v>
      </c>
      <c r="K456" s="172"/>
    </row>
    <row r="457" spans="1:11" x14ac:dyDescent="0.2">
      <c r="A457" s="187" t="str">
        <f t="shared" si="59"/>
        <v>-</v>
      </c>
      <c r="B457" s="188" t="str">
        <f t="shared" si="55"/>
        <v>-</v>
      </c>
      <c r="C457" s="189" t="str">
        <f t="shared" si="63"/>
        <v>-</v>
      </c>
      <c r="D457" s="190" t="str">
        <f t="shared" si="60"/>
        <v>-</v>
      </c>
      <c r="E457" s="191"/>
      <c r="F457" s="190" t="str">
        <f t="shared" si="61"/>
        <v>-</v>
      </c>
      <c r="G457" s="190" t="str">
        <f t="shared" si="56"/>
        <v>-</v>
      </c>
      <c r="H457" s="189" t="str">
        <f t="shared" si="57"/>
        <v>-</v>
      </c>
      <c r="I457" s="190" t="str">
        <f t="shared" si="58"/>
        <v>-</v>
      </c>
      <c r="J457" s="189" t="str">
        <f t="shared" si="62"/>
        <v>-</v>
      </c>
      <c r="K457" s="172"/>
    </row>
    <row r="458" spans="1:11" x14ac:dyDescent="0.2">
      <c r="A458" s="187" t="str">
        <f t="shared" si="59"/>
        <v>-</v>
      </c>
      <c r="B458" s="188" t="str">
        <f t="shared" ref="B458:B521" si="64">IF(ISERROR((DATE(YEAR($D$7),MONTH($D$7)+(A458)*12/$D$6,DAY($D$7)))),"-",DATE(YEAR($D$7),MONTH($D$7)+(A458)*12/$D$6,DAY($D$7)))</f>
        <v>-</v>
      </c>
      <c r="C458" s="189" t="str">
        <f t="shared" si="63"/>
        <v>-</v>
      </c>
      <c r="D458" s="190" t="str">
        <f t="shared" si="60"/>
        <v>-</v>
      </c>
      <c r="E458" s="191"/>
      <c r="F458" s="190" t="str">
        <f t="shared" si="61"/>
        <v>-</v>
      </c>
      <c r="G458" s="190" t="str">
        <f t="shared" ref="G458:G521" si="65">IF(ISERROR(F458-H458),"-",F458-H458)</f>
        <v>-</v>
      </c>
      <c r="H458" s="189" t="str">
        <f t="shared" ref="H458:H521" si="66">IF(ISERROR(C458*($D$4/$D$6)),"-",C458*($D$4/$D$6))</f>
        <v>-</v>
      </c>
      <c r="I458" s="190" t="str">
        <f t="shared" ref="I458:I521" si="67">IF(ISERROR(C458-G458),"-",C458-G458)</f>
        <v>-</v>
      </c>
      <c r="J458" s="189" t="str">
        <f t="shared" si="62"/>
        <v>-</v>
      </c>
      <c r="K458" s="172"/>
    </row>
    <row r="459" spans="1:11" x14ac:dyDescent="0.2">
      <c r="A459" s="187" t="str">
        <f t="shared" ref="A459:A522" si="68">IF(A458&lt;$G$4,(A458+1),"-")</f>
        <v>-</v>
      </c>
      <c r="B459" s="188" t="str">
        <f t="shared" si="64"/>
        <v>-</v>
      </c>
      <c r="C459" s="189" t="str">
        <f t="shared" si="63"/>
        <v>-</v>
      </c>
      <c r="D459" s="190" t="str">
        <f t="shared" ref="D459:D522" si="69">IF(ISERROR($G$3),"-",$G$3)</f>
        <v>-</v>
      </c>
      <c r="E459" s="191"/>
      <c r="F459" s="190" t="str">
        <f t="shared" ref="F459:F522" si="70">IF(ISERROR(D459+E459),"-",D459+E459)</f>
        <v>-</v>
      </c>
      <c r="G459" s="190" t="str">
        <f t="shared" si="65"/>
        <v>-</v>
      </c>
      <c r="H459" s="189" t="str">
        <f t="shared" si="66"/>
        <v>-</v>
      </c>
      <c r="I459" s="190" t="str">
        <f t="shared" si="67"/>
        <v>-</v>
      </c>
      <c r="J459" s="189" t="str">
        <f t="shared" si="62"/>
        <v>-</v>
      </c>
      <c r="K459" s="172"/>
    </row>
    <row r="460" spans="1:11" x14ac:dyDescent="0.2">
      <c r="A460" s="187" t="str">
        <f t="shared" si="68"/>
        <v>-</v>
      </c>
      <c r="B460" s="188" t="str">
        <f t="shared" si="64"/>
        <v>-</v>
      </c>
      <c r="C460" s="189" t="str">
        <f t="shared" si="63"/>
        <v>-</v>
      </c>
      <c r="D460" s="190" t="str">
        <f t="shared" si="69"/>
        <v>-</v>
      </c>
      <c r="E460" s="191"/>
      <c r="F460" s="190" t="str">
        <f t="shared" si="70"/>
        <v>-</v>
      </c>
      <c r="G460" s="190" t="str">
        <f t="shared" si="65"/>
        <v>-</v>
      </c>
      <c r="H460" s="189" t="str">
        <f t="shared" si="66"/>
        <v>-</v>
      </c>
      <c r="I460" s="190" t="str">
        <f t="shared" si="67"/>
        <v>-</v>
      </c>
      <c r="J460" s="189" t="str">
        <f t="shared" ref="J460:J523" si="71">IF(ISERROR(H460+J459),"-",H460+J459)</f>
        <v>-</v>
      </c>
      <c r="K460" s="172"/>
    </row>
    <row r="461" spans="1:11" x14ac:dyDescent="0.2">
      <c r="A461" s="187" t="str">
        <f t="shared" si="68"/>
        <v>-</v>
      </c>
      <c r="B461" s="188" t="str">
        <f t="shared" si="64"/>
        <v>-</v>
      </c>
      <c r="C461" s="189" t="str">
        <f t="shared" si="63"/>
        <v>-</v>
      </c>
      <c r="D461" s="190" t="str">
        <f t="shared" si="69"/>
        <v>-</v>
      </c>
      <c r="E461" s="191"/>
      <c r="F461" s="190" t="str">
        <f t="shared" si="70"/>
        <v>-</v>
      </c>
      <c r="G461" s="190" t="str">
        <f t="shared" si="65"/>
        <v>-</v>
      </c>
      <c r="H461" s="189" t="str">
        <f t="shared" si="66"/>
        <v>-</v>
      </c>
      <c r="I461" s="190" t="str">
        <f t="shared" si="67"/>
        <v>-</v>
      </c>
      <c r="J461" s="189" t="str">
        <f t="shared" si="71"/>
        <v>-</v>
      </c>
      <c r="K461" s="172"/>
    </row>
    <row r="462" spans="1:11" x14ac:dyDescent="0.2">
      <c r="A462" s="187" t="str">
        <f t="shared" si="68"/>
        <v>-</v>
      </c>
      <c r="B462" s="188" t="str">
        <f t="shared" si="64"/>
        <v>-</v>
      </c>
      <c r="C462" s="189" t="str">
        <f t="shared" si="63"/>
        <v>-</v>
      </c>
      <c r="D462" s="190" t="str">
        <f t="shared" si="69"/>
        <v>-</v>
      </c>
      <c r="E462" s="191"/>
      <c r="F462" s="190" t="str">
        <f t="shared" si="70"/>
        <v>-</v>
      </c>
      <c r="G462" s="190" t="str">
        <f t="shared" si="65"/>
        <v>-</v>
      </c>
      <c r="H462" s="189" t="str">
        <f t="shared" si="66"/>
        <v>-</v>
      </c>
      <c r="I462" s="190" t="str">
        <f t="shared" si="67"/>
        <v>-</v>
      </c>
      <c r="J462" s="189" t="str">
        <f t="shared" si="71"/>
        <v>-</v>
      </c>
      <c r="K462" s="172"/>
    </row>
    <row r="463" spans="1:11" x14ac:dyDescent="0.2">
      <c r="A463" s="187" t="str">
        <f t="shared" si="68"/>
        <v>-</v>
      </c>
      <c r="B463" s="188" t="str">
        <f t="shared" si="64"/>
        <v>-</v>
      </c>
      <c r="C463" s="189" t="str">
        <f t="shared" si="63"/>
        <v>-</v>
      </c>
      <c r="D463" s="190" t="str">
        <f t="shared" si="69"/>
        <v>-</v>
      </c>
      <c r="E463" s="191"/>
      <c r="F463" s="190" t="str">
        <f t="shared" si="70"/>
        <v>-</v>
      </c>
      <c r="G463" s="190" t="str">
        <f t="shared" si="65"/>
        <v>-</v>
      </c>
      <c r="H463" s="189" t="str">
        <f t="shared" si="66"/>
        <v>-</v>
      </c>
      <c r="I463" s="190" t="str">
        <f t="shared" si="67"/>
        <v>-</v>
      </c>
      <c r="J463" s="189" t="str">
        <f t="shared" si="71"/>
        <v>-</v>
      </c>
      <c r="K463" s="172"/>
    </row>
    <row r="464" spans="1:11" x14ac:dyDescent="0.2">
      <c r="A464" s="187" t="str">
        <f t="shared" si="68"/>
        <v>-</v>
      </c>
      <c r="B464" s="188" t="str">
        <f t="shared" si="64"/>
        <v>-</v>
      </c>
      <c r="C464" s="189" t="str">
        <f t="shared" si="63"/>
        <v>-</v>
      </c>
      <c r="D464" s="190" t="str">
        <f t="shared" si="69"/>
        <v>-</v>
      </c>
      <c r="E464" s="191"/>
      <c r="F464" s="190" t="str">
        <f t="shared" si="70"/>
        <v>-</v>
      </c>
      <c r="G464" s="190" t="str">
        <f t="shared" si="65"/>
        <v>-</v>
      </c>
      <c r="H464" s="189" t="str">
        <f t="shared" si="66"/>
        <v>-</v>
      </c>
      <c r="I464" s="190" t="str">
        <f t="shared" si="67"/>
        <v>-</v>
      </c>
      <c r="J464" s="189" t="str">
        <f t="shared" si="71"/>
        <v>-</v>
      </c>
      <c r="K464" s="172"/>
    </row>
    <row r="465" spans="1:11" x14ac:dyDescent="0.2">
      <c r="A465" s="187" t="str">
        <f t="shared" si="68"/>
        <v>-</v>
      </c>
      <c r="B465" s="188" t="str">
        <f t="shared" si="64"/>
        <v>-</v>
      </c>
      <c r="C465" s="189" t="str">
        <f t="shared" si="63"/>
        <v>-</v>
      </c>
      <c r="D465" s="190" t="str">
        <f t="shared" si="69"/>
        <v>-</v>
      </c>
      <c r="E465" s="191"/>
      <c r="F465" s="190" t="str">
        <f t="shared" si="70"/>
        <v>-</v>
      </c>
      <c r="G465" s="190" t="str">
        <f t="shared" si="65"/>
        <v>-</v>
      </c>
      <c r="H465" s="189" t="str">
        <f t="shared" si="66"/>
        <v>-</v>
      </c>
      <c r="I465" s="190" t="str">
        <f t="shared" si="67"/>
        <v>-</v>
      </c>
      <c r="J465" s="189" t="str">
        <f t="shared" si="71"/>
        <v>-</v>
      </c>
      <c r="K465" s="172"/>
    </row>
    <row r="466" spans="1:11" x14ac:dyDescent="0.2">
      <c r="A466" s="187" t="str">
        <f t="shared" si="68"/>
        <v>-</v>
      </c>
      <c r="B466" s="188" t="str">
        <f t="shared" si="64"/>
        <v>-</v>
      </c>
      <c r="C466" s="189" t="str">
        <f t="shared" si="63"/>
        <v>-</v>
      </c>
      <c r="D466" s="190" t="str">
        <f t="shared" si="69"/>
        <v>-</v>
      </c>
      <c r="E466" s="191"/>
      <c r="F466" s="190" t="str">
        <f t="shared" si="70"/>
        <v>-</v>
      </c>
      <c r="G466" s="190" t="str">
        <f t="shared" si="65"/>
        <v>-</v>
      </c>
      <c r="H466" s="189" t="str">
        <f t="shared" si="66"/>
        <v>-</v>
      </c>
      <c r="I466" s="190" t="str">
        <f t="shared" si="67"/>
        <v>-</v>
      </c>
      <c r="J466" s="189" t="str">
        <f t="shared" si="71"/>
        <v>-</v>
      </c>
      <c r="K466" s="172"/>
    </row>
    <row r="467" spans="1:11" x14ac:dyDescent="0.2">
      <c r="A467" s="187" t="str">
        <f t="shared" si="68"/>
        <v>-</v>
      </c>
      <c r="B467" s="188" t="str">
        <f t="shared" si="64"/>
        <v>-</v>
      </c>
      <c r="C467" s="189" t="str">
        <f t="shared" si="63"/>
        <v>-</v>
      </c>
      <c r="D467" s="190" t="str">
        <f t="shared" si="69"/>
        <v>-</v>
      </c>
      <c r="E467" s="191"/>
      <c r="F467" s="190" t="str">
        <f t="shared" si="70"/>
        <v>-</v>
      </c>
      <c r="G467" s="190" t="str">
        <f t="shared" si="65"/>
        <v>-</v>
      </c>
      <c r="H467" s="189" t="str">
        <f t="shared" si="66"/>
        <v>-</v>
      </c>
      <c r="I467" s="190" t="str">
        <f t="shared" si="67"/>
        <v>-</v>
      </c>
      <c r="J467" s="189" t="str">
        <f t="shared" si="71"/>
        <v>-</v>
      </c>
      <c r="K467" s="172"/>
    </row>
    <row r="468" spans="1:11" x14ac:dyDescent="0.2">
      <c r="A468" s="187" t="str">
        <f t="shared" si="68"/>
        <v>-</v>
      </c>
      <c r="B468" s="188" t="str">
        <f t="shared" si="64"/>
        <v>-</v>
      </c>
      <c r="C468" s="189" t="str">
        <f t="shared" si="63"/>
        <v>-</v>
      </c>
      <c r="D468" s="190" t="str">
        <f t="shared" si="69"/>
        <v>-</v>
      </c>
      <c r="E468" s="191"/>
      <c r="F468" s="190" t="str">
        <f t="shared" si="70"/>
        <v>-</v>
      </c>
      <c r="G468" s="190" t="str">
        <f t="shared" si="65"/>
        <v>-</v>
      </c>
      <c r="H468" s="189" t="str">
        <f t="shared" si="66"/>
        <v>-</v>
      </c>
      <c r="I468" s="190" t="str">
        <f t="shared" si="67"/>
        <v>-</v>
      </c>
      <c r="J468" s="189" t="str">
        <f t="shared" si="71"/>
        <v>-</v>
      </c>
      <c r="K468" s="172"/>
    </row>
    <row r="469" spans="1:11" x14ac:dyDescent="0.2">
      <c r="A469" s="187" t="str">
        <f t="shared" si="68"/>
        <v>-</v>
      </c>
      <c r="B469" s="188" t="str">
        <f t="shared" si="64"/>
        <v>-</v>
      </c>
      <c r="C469" s="189" t="str">
        <f t="shared" si="63"/>
        <v>-</v>
      </c>
      <c r="D469" s="190" t="str">
        <f t="shared" si="69"/>
        <v>-</v>
      </c>
      <c r="E469" s="191"/>
      <c r="F469" s="190" t="str">
        <f t="shared" si="70"/>
        <v>-</v>
      </c>
      <c r="G469" s="190" t="str">
        <f t="shared" si="65"/>
        <v>-</v>
      </c>
      <c r="H469" s="189" t="str">
        <f t="shared" si="66"/>
        <v>-</v>
      </c>
      <c r="I469" s="190" t="str">
        <f t="shared" si="67"/>
        <v>-</v>
      </c>
      <c r="J469" s="189" t="str">
        <f t="shared" si="71"/>
        <v>-</v>
      </c>
      <c r="K469" s="172"/>
    </row>
    <row r="470" spans="1:11" x14ac:dyDescent="0.2">
      <c r="A470" s="187" t="str">
        <f t="shared" si="68"/>
        <v>-</v>
      </c>
      <c r="B470" s="188" t="str">
        <f t="shared" si="64"/>
        <v>-</v>
      </c>
      <c r="C470" s="189" t="str">
        <f t="shared" ref="C470:C533" si="72">IF(I469&gt;0,I469,"-")</f>
        <v>-</v>
      </c>
      <c r="D470" s="190" t="str">
        <f t="shared" si="69"/>
        <v>-</v>
      </c>
      <c r="E470" s="191"/>
      <c r="F470" s="190" t="str">
        <f t="shared" si="70"/>
        <v>-</v>
      </c>
      <c r="G470" s="190" t="str">
        <f t="shared" si="65"/>
        <v>-</v>
      </c>
      <c r="H470" s="189" t="str">
        <f t="shared" si="66"/>
        <v>-</v>
      </c>
      <c r="I470" s="190" t="str">
        <f t="shared" si="67"/>
        <v>-</v>
      </c>
      <c r="J470" s="189" t="str">
        <f t="shared" si="71"/>
        <v>-</v>
      </c>
      <c r="K470" s="172"/>
    </row>
    <row r="471" spans="1:11" x14ac:dyDescent="0.2">
      <c r="A471" s="187" t="str">
        <f t="shared" si="68"/>
        <v>-</v>
      </c>
      <c r="B471" s="188" t="str">
        <f t="shared" si="64"/>
        <v>-</v>
      </c>
      <c r="C471" s="189" t="str">
        <f t="shared" si="72"/>
        <v>-</v>
      </c>
      <c r="D471" s="190" t="str">
        <f t="shared" si="69"/>
        <v>-</v>
      </c>
      <c r="E471" s="191"/>
      <c r="F471" s="190" t="str">
        <f t="shared" si="70"/>
        <v>-</v>
      </c>
      <c r="G471" s="190" t="str">
        <f t="shared" si="65"/>
        <v>-</v>
      </c>
      <c r="H471" s="189" t="str">
        <f t="shared" si="66"/>
        <v>-</v>
      </c>
      <c r="I471" s="190" t="str">
        <f t="shared" si="67"/>
        <v>-</v>
      </c>
      <c r="J471" s="189" t="str">
        <f t="shared" si="71"/>
        <v>-</v>
      </c>
      <c r="K471" s="172"/>
    </row>
    <row r="472" spans="1:11" x14ac:dyDescent="0.2">
      <c r="A472" s="187" t="str">
        <f t="shared" si="68"/>
        <v>-</v>
      </c>
      <c r="B472" s="188" t="str">
        <f t="shared" si="64"/>
        <v>-</v>
      </c>
      <c r="C472" s="189" t="str">
        <f t="shared" si="72"/>
        <v>-</v>
      </c>
      <c r="D472" s="190" t="str">
        <f t="shared" si="69"/>
        <v>-</v>
      </c>
      <c r="E472" s="191"/>
      <c r="F472" s="190" t="str">
        <f t="shared" si="70"/>
        <v>-</v>
      </c>
      <c r="G472" s="190" t="str">
        <f t="shared" si="65"/>
        <v>-</v>
      </c>
      <c r="H472" s="189" t="str">
        <f t="shared" si="66"/>
        <v>-</v>
      </c>
      <c r="I472" s="190" t="str">
        <f t="shared" si="67"/>
        <v>-</v>
      </c>
      <c r="J472" s="189" t="str">
        <f t="shared" si="71"/>
        <v>-</v>
      </c>
      <c r="K472" s="172"/>
    </row>
    <row r="473" spans="1:11" x14ac:dyDescent="0.2">
      <c r="A473" s="187" t="str">
        <f t="shared" si="68"/>
        <v>-</v>
      </c>
      <c r="B473" s="188" t="str">
        <f t="shared" si="64"/>
        <v>-</v>
      </c>
      <c r="C473" s="189" t="str">
        <f t="shared" si="72"/>
        <v>-</v>
      </c>
      <c r="D473" s="190" t="str">
        <f t="shared" si="69"/>
        <v>-</v>
      </c>
      <c r="E473" s="191"/>
      <c r="F473" s="190" t="str">
        <f t="shared" si="70"/>
        <v>-</v>
      </c>
      <c r="G473" s="190" t="str">
        <f t="shared" si="65"/>
        <v>-</v>
      </c>
      <c r="H473" s="189" t="str">
        <f t="shared" si="66"/>
        <v>-</v>
      </c>
      <c r="I473" s="190" t="str">
        <f t="shared" si="67"/>
        <v>-</v>
      </c>
      <c r="J473" s="189" t="str">
        <f t="shared" si="71"/>
        <v>-</v>
      </c>
      <c r="K473" s="172"/>
    </row>
    <row r="474" spans="1:11" x14ac:dyDescent="0.2">
      <c r="A474" s="187" t="str">
        <f t="shared" si="68"/>
        <v>-</v>
      </c>
      <c r="B474" s="188" t="str">
        <f t="shared" si="64"/>
        <v>-</v>
      </c>
      <c r="C474" s="189" t="str">
        <f t="shared" si="72"/>
        <v>-</v>
      </c>
      <c r="D474" s="190" t="str">
        <f t="shared" si="69"/>
        <v>-</v>
      </c>
      <c r="E474" s="191"/>
      <c r="F474" s="190" t="str">
        <f t="shared" si="70"/>
        <v>-</v>
      </c>
      <c r="G474" s="190" t="str">
        <f t="shared" si="65"/>
        <v>-</v>
      </c>
      <c r="H474" s="189" t="str">
        <f t="shared" si="66"/>
        <v>-</v>
      </c>
      <c r="I474" s="190" t="str">
        <f t="shared" si="67"/>
        <v>-</v>
      </c>
      <c r="J474" s="189" t="str">
        <f t="shared" si="71"/>
        <v>-</v>
      </c>
      <c r="K474" s="172"/>
    </row>
    <row r="475" spans="1:11" x14ac:dyDescent="0.2">
      <c r="A475" s="187" t="str">
        <f t="shared" si="68"/>
        <v>-</v>
      </c>
      <c r="B475" s="188" t="str">
        <f t="shared" si="64"/>
        <v>-</v>
      </c>
      <c r="C475" s="189" t="str">
        <f t="shared" si="72"/>
        <v>-</v>
      </c>
      <c r="D475" s="190" t="str">
        <f t="shared" si="69"/>
        <v>-</v>
      </c>
      <c r="E475" s="191"/>
      <c r="F475" s="190" t="str">
        <f t="shared" si="70"/>
        <v>-</v>
      </c>
      <c r="G475" s="190" t="str">
        <f t="shared" si="65"/>
        <v>-</v>
      </c>
      <c r="H475" s="189" t="str">
        <f t="shared" si="66"/>
        <v>-</v>
      </c>
      <c r="I475" s="190" t="str">
        <f t="shared" si="67"/>
        <v>-</v>
      </c>
      <c r="J475" s="189" t="str">
        <f t="shared" si="71"/>
        <v>-</v>
      </c>
      <c r="K475" s="172"/>
    </row>
    <row r="476" spans="1:11" x14ac:dyDescent="0.2">
      <c r="A476" s="187" t="str">
        <f t="shared" si="68"/>
        <v>-</v>
      </c>
      <c r="B476" s="188" t="str">
        <f t="shared" si="64"/>
        <v>-</v>
      </c>
      <c r="C476" s="189" t="str">
        <f t="shared" si="72"/>
        <v>-</v>
      </c>
      <c r="D476" s="190" t="str">
        <f t="shared" si="69"/>
        <v>-</v>
      </c>
      <c r="E476" s="191"/>
      <c r="F476" s="190" t="str">
        <f t="shared" si="70"/>
        <v>-</v>
      </c>
      <c r="G476" s="190" t="str">
        <f t="shared" si="65"/>
        <v>-</v>
      </c>
      <c r="H476" s="189" t="str">
        <f t="shared" si="66"/>
        <v>-</v>
      </c>
      <c r="I476" s="190" t="str">
        <f t="shared" si="67"/>
        <v>-</v>
      </c>
      <c r="J476" s="189" t="str">
        <f t="shared" si="71"/>
        <v>-</v>
      </c>
      <c r="K476" s="172"/>
    </row>
    <row r="477" spans="1:11" x14ac:dyDescent="0.2">
      <c r="A477" s="187" t="str">
        <f t="shared" si="68"/>
        <v>-</v>
      </c>
      <c r="B477" s="188" t="str">
        <f t="shared" si="64"/>
        <v>-</v>
      </c>
      <c r="C477" s="189" t="str">
        <f t="shared" si="72"/>
        <v>-</v>
      </c>
      <c r="D477" s="190" t="str">
        <f t="shared" si="69"/>
        <v>-</v>
      </c>
      <c r="E477" s="191"/>
      <c r="F477" s="190" t="str">
        <f t="shared" si="70"/>
        <v>-</v>
      </c>
      <c r="G477" s="190" t="str">
        <f t="shared" si="65"/>
        <v>-</v>
      </c>
      <c r="H477" s="189" t="str">
        <f t="shared" si="66"/>
        <v>-</v>
      </c>
      <c r="I477" s="190" t="str">
        <f t="shared" si="67"/>
        <v>-</v>
      </c>
      <c r="J477" s="189" t="str">
        <f t="shared" si="71"/>
        <v>-</v>
      </c>
      <c r="K477" s="172"/>
    </row>
    <row r="478" spans="1:11" x14ac:dyDescent="0.2">
      <c r="A478" s="187" t="str">
        <f t="shared" si="68"/>
        <v>-</v>
      </c>
      <c r="B478" s="188" t="str">
        <f t="shared" si="64"/>
        <v>-</v>
      </c>
      <c r="C478" s="189" t="str">
        <f t="shared" si="72"/>
        <v>-</v>
      </c>
      <c r="D478" s="190" t="str">
        <f t="shared" si="69"/>
        <v>-</v>
      </c>
      <c r="E478" s="191"/>
      <c r="F478" s="190" t="str">
        <f t="shared" si="70"/>
        <v>-</v>
      </c>
      <c r="G478" s="190" t="str">
        <f t="shared" si="65"/>
        <v>-</v>
      </c>
      <c r="H478" s="189" t="str">
        <f t="shared" si="66"/>
        <v>-</v>
      </c>
      <c r="I478" s="190" t="str">
        <f t="shared" si="67"/>
        <v>-</v>
      </c>
      <c r="J478" s="189" t="str">
        <f t="shared" si="71"/>
        <v>-</v>
      </c>
      <c r="K478" s="172"/>
    </row>
    <row r="479" spans="1:11" x14ac:dyDescent="0.2">
      <c r="A479" s="187" t="str">
        <f t="shared" si="68"/>
        <v>-</v>
      </c>
      <c r="B479" s="188" t="str">
        <f t="shared" si="64"/>
        <v>-</v>
      </c>
      <c r="C479" s="189" t="str">
        <f t="shared" si="72"/>
        <v>-</v>
      </c>
      <c r="D479" s="190" t="str">
        <f t="shared" si="69"/>
        <v>-</v>
      </c>
      <c r="E479" s="191"/>
      <c r="F479" s="190" t="str">
        <f t="shared" si="70"/>
        <v>-</v>
      </c>
      <c r="G479" s="190" t="str">
        <f t="shared" si="65"/>
        <v>-</v>
      </c>
      <c r="H479" s="189" t="str">
        <f t="shared" si="66"/>
        <v>-</v>
      </c>
      <c r="I479" s="190" t="str">
        <f t="shared" si="67"/>
        <v>-</v>
      </c>
      <c r="J479" s="189" t="str">
        <f t="shared" si="71"/>
        <v>-</v>
      </c>
      <c r="K479" s="172"/>
    </row>
    <row r="480" spans="1:11" x14ac:dyDescent="0.2">
      <c r="A480" s="187" t="str">
        <f t="shared" si="68"/>
        <v>-</v>
      </c>
      <c r="B480" s="188" t="str">
        <f t="shared" si="64"/>
        <v>-</v>
      </c>
      <c r="C480" s="189" t="str">
        <f t="shared" si="72"/>
        <v>-</v>
      </c>
      <c r="D480" s="190" t="str">
        <f t="shared" si="69"/>
        <v>-</v>
      </c>
      <c r="E480" s="191"/>
      <c r="F480" s="190" t="str">
        <f t="shared" si="70"/>
        <v>-</v>
      </c>
      <c r="G480" s="190" t="str">
        <f t="shared" si="65"/>
        <v>-</v>
      </c>
      <c r="H480" s="189" t="str">
        <f t="shared" si="66"/>
        <v>-</v>
      </c>
      <c r="I480" s="190" t="str">
        <f t="shared" si="67"/>
        <v>-</v>
      </c>
      <c r="J480" s="189" t="str">
        <f t="shared" si="71"/>
        <v>-</v>
      </c>
      <c r="K480" s="172"/>
    </row>
    <row r="481" spans="1:11" x14ac:dyDescent="0.2">
      <c r="A481" s="187" t="str">
        <f t="shared" si="68"/>
        <v>-</v>
      </c>
      <c r="B481" s="188" t="str">
        <f t="shared" si="64"/>
        <v>-</v>
      </c>
      <c r="C481" s="189" t="str">
        <f t="shared" si="72"/>
        <v>-</v>
      </c>
      <c r="D481" s="190" t="str">
        <f t="shared" si="69"/>
        <v>-</v>
      </c>
      <c r="E481" s="191"/>
      <c r="F481" s="190" t="str">
        <f t="shared" si="70"/>
        <v>-</v>
      </c>
      <c r="G481" s="190" t="str">
        <f t="shared" si="65"/>
        <v>-</v>
      </c>
      <c r="H481" s="189" t="str">
        <f t="shared" si="66"/>
        <v>-</v>
      </c>
      <c r="I481" s="190" t="str">
        <f t="shared" si="67"/>
        <v>-</v>
      </c>
      <c r="J481" s="189" t="str">
        <f t="shared" si="71"/>
        <v>-</v>
      </c>
      <c r="K481" s="172"/>
    </row>
    <row r="482" spans="1:11" x14ac:dyDescent="0.2">
      <c r="A482" s="187" t="str">
        <f t="shared" si="68"/>
        <v>-</v>
      </c>
      <c r="B482" s="188" t="str">
        <f t="shared" si="64"/>
        <v>-</v>
      </c>
      <c r="C482" s="189" t="str">
        <f t="shared" si="72"/>
        <v>-</v>
      </c>
      <c r="D482" s="190" t="str">
        <f t="shared" si="69"/>
        <v>-</v>
      </c>
      <c r="E482" s="191"/>
      <c r="F482" s="190" t="str">
        <f t="shared" si="70"/>
        <v>-</v>
      </c>
      <c r="G482" s="190" t="str">
        <f t="shared" si="65"/>
        <v>-</v>
      </c>
      <c r="H482" s="189" t="str">
        <f t="shared" si="66"/>
        <v>-</v>
      </c>
      <c r="I482" s="190" t="str">
        <f t="shared" si="67"/>
        <v>-</v>
      </c>
      <c r="J482" s="189" t="str">
        <f t="shared" si="71"/>
        <v>-</v>
      </c>
      <c r="K482" s="172"/>
    </row>
    <row r="483" spans="1:11" x14ac:dyDescent="0.2">
      <c r="A483" s="187" t="str">
        <f t="shared" si="68"/>
        <v>-</v>
      </c>
      <c r="B483" s="188" t="str">
        <f t="shared" si="64"/>
        <v>-</v>
      </c>
      <c r="C483" s="189" t="str">
        <f t="shared" si="72"/>
        <v>-</v>
      </c>
      <c r="D483" s="190" t="str">
        <f t="shared" si="69"/>
        <v>-</v>
      </c>
      <c r="E483" s="191"/>
      <c r="F483" s="190" t="str">
        <f t="shared" si="70"/>
        <v>-</v>
      </c>
      <c r="G483" s="190" t="str">
        <f t="shared" si="65"/>
        <v>-</v>
      </c>
      <c r="H483" s="189" t="str">
        <f t="shared" si="66"/>
        <v>-</v>
      </c>
      <c r="I483" s="190" t="str">
        <f t="shared" si="67"/>
        <v>-</v>
      </c>
      <c r="J483" s="189" t="str">
        <f t="shared" si="71"/>
        <v>-</v>
      </c>
      <c r="K483" s="172"/>
    </row>
    <row r="484" spans="1:11" x14ac:dyDescent="0.2">
      <c r="A484" s="187" t="str">
        <f t="shared" si="68"/>
        <v>-</v>
      </c>
      <c r="B484" s="188" t="str">
        <f t="shared" si="64"/>
        <v>-</v>
      </c>
      <c r="C484" s="189" t="str">
        <f t="shared" si="72"/>
        <v>-</v>
      </c>
      <c r="D484" s="190" t="str">
        <f t="shared" si="69"/>
        <v>-</v>
      </c>
      <c r="E484" s="191"/>
      <c r="F484" s="190" t="str">
        <f t="shared" si="70"/>
        <v>-</v>
      </c>
      <c r="G484" s="190" t="str">
        <f t="shared" si="65"/>
        <v>-</v>
      </c>
      <c r="H484" s="189" t="str">
        <f t="shared" si="66"/>
        <v>-</v>
      </c>
      <c r="I484" s="190" t="str">
        <f t="shared" si="67"/>
        <v>-</v>
      </c>
      <c r="J484" s="189" t="str">
        <f t="shared" si="71"/>
        <v>-</v>
      </c>
      <c r="K484" s="172"/>
    </row>
    <row r="485" spans="1:11" x14ac:dyDescent="0.2">
      <c r="A485" s="187" t="str">
        <f t="shared" si="68"/>
        <v>-</v>
      </c>
      <c r="B485" s="188" t="str">
        <f t="shared" si="64"/>
        <v>-</v>
      </c>
      <c r="C485" s="189" t="str">
        <f t="shared" si="72"/>
        <v>-</v>
      </c>
      <c r="D485" s="190" t="str">
        <f t="shared" si="69"/>
        <v>-</v>
      </c>
      <c r="E485" s="191"/>
      <c r="F485" s="190" t="str">
        <f t="shared" si="70"/>
        <v>-</v>
      </c>
      <c r="G485" s="190" t="str">
        <f t="shared" si="65"/>
        <v>-</v>
      </c>
      <c r="H485" s="189" t="str">
        <f t="shared" si="66"/>
        <v>-</v>
      </c>
      <c r="I485" s="190" t="str">
        <f t="shared" si="67"/>
        <v>-</v>
      </c>
      <c r="J485" s="189" t="str">
        <f t="shared" si="71"/>
        <v>-</v>
      </c>
      <c r="K485" s="172"/>
    </row>
    <row r="486" spans="1:11" x14ac:dyDescent="0.2">
      <c r="A486" s="187" t="str">
        <f t="shared" si="68"/>
        <v>-</v>
      </c>
      <c r="B486" s="188" t="str">
        <f t="shared" si="64"/>
        <v>-</v>
      </c>
      <c r="C486" s="189" t="str">
        <f t="shared" si="72"/>
        <v>-</v>
      </c>
      <c r="D486" s="190" t="str">
        <f t="shared" si="69"/>
        <v>-</v>
      </c>
      <c r="E486" s="191"/>
      <c r="F486" s="190" t="str">
        <f t="shared" si="70"/>
        <v>-</v>
      </c>
      <c r="G486" s="190" t="str">
        <f t="shared" si="65"/>
        <v>-</v>
      </c>
      <c r="H486" s="189" t="str">
        <f t="shared" si="66"/>
        <v>-</v>
      </c>
      <c r="I486" s="190" t="str">
        <f t="shared" si="67"/>
        <v>-</v>
      </c>
      <c r="J486" s="189" t="str">
        <f t="shared" si="71"/>
        <v>-</v>
      </c>
      <c r="K486" s="172"/>
    </row>
    <row r="487" spans="1:11" x14ac:dyDescent="0.2">
      <c r="A487" s="187" t="str">
        <f t="shared" si="68"/>
        <v>-</v>
      </c>
      <c r="B487" s="188" t="str">
        <f t="shared" si="64"/>
        <v>-</v>
      </c>
      <c r="C487" s="189" t="str">
        <f t="shared" si="72"/>
        <v>-</v>
      </c>
      <c r="D487" s="190" t="str">
        <f t="shared" si="69"/>
        <v>-</v>
      </c>
      <c r="E487" s="191"/>
      <c r="F487" s="190" t="str">
        <f t="shared" si="70"/>
        <v>-</v>
      </c>
      <c r="G487" s="190" t="str">
        <f t="shared" si="65"/>
        <v>-</v>
      </c>
      <c r="H487" s="189" t="str">
        <f t="shared" si="66"/>
        <v>-</v>
      </c>
      <c r="I487" s="190" t="str">
        <f t="shared" si="67"/>
        <v>-</v>
      </c>
      <c r="J487" s="189" t="str">
        <f t="shared" si="71"/>
        <v>-</v>
      </c>
      <c r="K487" s="172"/>
    </row>
    <row r="488" spans="1:11" x14ac:dyDescent="0.2">
      <c r="A488" s="187" t="str">
        <f t="shared" si="68"/>
        <v>-</v>
      </c>
      <c r="B488" s="188" t="str">
        <f t="shared" si="64"/>
        <v>-</v>
      </c>
      <c r="C488" s="189" t="str">
        <f t="shared" si="72"/>
        <v>-</v>
      </c>
      <c r="D488" s="190" t="str">
        <f t="shared" si="69"/>
        <v>-</v>
      </c>
      <c r="E488" s="191"/>
      <c r="F488" s="190" t="str">
        <f t="shared" si="70"/>
        <v>-</v>
      </c>
      <c r="G488" s="190" t="str">
        <f t="shared" si="65"/>
        <v>-</v>
      </c>
      <c r="H488" s="189" t="str">
        <f t="shared" si="66"/>
        <v>-</v>
      </c>
      <c r="I488" s="190" t="str">
        <f t="shared" si="67"/>
        <v>-</v>
      </c>
      <c r="J488" s="189" t="str">
        <f t="shared" si="71"/>
        <v>-</v>
      </c>
      <c r="K488" s="172"/>
    </row>
    <row r="489" spans="1:11" x14ac:dyDescent="0.2">
      <c r="A489" s="187" t="str">
        <f t="shared" si="68"/>
        <v>-</v>
      </c>
      <c r="B489" s="188" t="str">
        <f t="shared" si="64"/>
        <v>-</v>
      </c>
      <c r="C489" s="189" t="str">
        <f t="shared" si="72"/>
        <v>-</v>
      </c>
      <c r="D489" s="190" t="str">
        <f t="shared" si="69"/>
        <v>-</v>
      </c>
      <c r="E489" s="191"/>
      <c r="F489" s="190" t="str">
        <f t="shared" si="70"/>
        <v>-</v>
      </c>
      <c r="G489" s="190" t="str">
        <f t="shared" si="65"/>
        <v>-</v>
      </c>
      <c r="H489" s="189" t="str">
        <f t="shared" si="66"/>
        <v>-</v>
      </c>
      <c r="I489" s="190" t="str">
        <f t="shared" si="67"/>
        <v>-</v>
      </c>
      <c r="J489" s="189" t="str">
        <f t="shared" si="71"/>
        <v>-</v>
      </c>
      <c r="K489" s="172"/>
    </row>
    <row r="490" spans="1:11" x14ac:dyDescent="0.2">
      <c r="A490" s="187" t="str">
        <f t="shared" si="68"/>
        <v>-</v>
      </c>
      <c r="B490" s="188" t="str">
        <f t="shared" si="64"/>
        <v>-</v>
      </c>
      <c r="C490" s="189" t="str">
        <f t="shared" si="72"/>
        <v>-</v>
      </c>
      <c r="D490" s="190" t="str">
        <f t="shared" si="69"/>
        <v>-</v>
      </c>
      <c r="E490" s="191"/>
      <c r="F490" s="190" t="str">
        <f t="shared" si="70"/>
        <v>-</v>
      </c>
      <c r="G490" s="190" t="str">
        <f t="shared" si="65"/>
        <v>-</v>
      </c>
      <c r="H490" s="189" t="str">
        <f t="shared" si="66"/>
        <v>-</v>
      </c>
      <c r="I490" s="190" t="str">
        <f t="shared" si="67"/>
        <v>-</v>
      </c>
      <c r="J490" s="189" t="str">
        <f t="shared" si="71"/>
        <v>-</v>
      </c>
      <c r="K490" s="172"/>
    </row>
    <row r="491" spans="1:11" x14ac:dyDescent="0.2">
      <c r="A491" s="187" t="str">
        <f t="shared" si="68"/>
        <v>-</v>
      </c>
      <c r="B491" s="188" t="str">
        <f t="shared" si="64"/>
        <v>-</v>
      </c>
      <c r="C491" s="189" t="str">
        <f t="shared" si="72"/>
        <v>-</v>
      </c>
      <c r="D491" s="190" t="str">
        <f t="shared" si="69"/>
        <v>-</v>
      </c>
      <c r="E491" s="191"/>
      <c r="F491" s="190" t="str">
        <f t="shared" si="70"/>
        <v>-</v>
      </c>
      <c r="G491" s="190" t="str">
        <f t="shared" si="65"/>
        <v>-</v>
      </c>
      <c r="H491" s="189" t="str">
        <f t="shared" si="66"/>
        <v>-</v>
      </c>
      <c r="I491" s="190" t="str">
        <f t="shared" si="67"/>
        <v>-</v>
      </c>
      <c r="J491" s="189" t="str">
        <f t="shared" si="71"/>
        <v>-</v>
      </c>
      <c r="K491" s="172"/>
    </row>
    <row r="492" spans="1:11" x14ac:dyDescent="0.2">
      <c r="A492" s="187" t="str">
        <f t="shared" si="68"/>
        <v>-</v>
      </c>
      <c r="B492" s="188" t="str">
        <f t="shared" si="64"/>
        <v>-</v>
      </c>
      <c r="C492" s="189" t="str">
        <f t="shared" si="72"/>
        <v>-</v>
      </c>
      <c r="D492" s="190" t="str">
        <f t="shared" si="69"/>
        <v>-</v>
      </c>
      <c r="E492" s="191"/>
      <c r="F492" s="190" t="str">
        <f t="shared" si="70"/>
        <v>-</v>
      </c>
      <c r="G492" s="190" t="str">
        <f t="shared" si="65"/>
        <v>-</v>
      </c>
      <c r="H492" s="189" t="str">
        <f t="shared" si="66"/>
        <v>-</v>
      </c>
      <c r="I492" s="190" t="str">
        <f t="shared" si="67"/>
        <v>-</v>
      </c>
      <c r="J492" s="189" t="str">
        <f t="shared" si="71"/>
        <v>-</v>
      </c>
      <c r="K492" s="172"/>
    </row>
    <row r="493" spans="1:11" x14ac:dyDescent="0.2">
      <c r="A493" s="187" t="str">
        <f t="shared" si="68"/>
        <v>-</v>
      </c>
      <c r="B493" s="188" t="str">
        <f t="shared" si="64"/>
        <v>-</v>
      </c>
      <c r="C493" s="189" t="str">
        <f t="shared" si="72"/>
        <v>-</v>
      </c>
      <c r="D493" s="190" t="str">
        <f t="shared" si="69"/>
        <v>-</v>
      </c>
      <c r="E493" s="191"/>
      <c r="F493" s="190" t="str">
        <f t="shared" si="70"/>
        <v>-</v>
      </c>
      <c r="G493" s="190" t="str">
        <f t="shared" si="65"/>
        <v>-</v>
      </c>
      <c r="H493" s="189" t="str">
        <f t="shared" si="66"/>
        <v>-</v>
      </c>
      <c r="I493" s="190" t="str">
        <f t="shared" si="67"/>
        <v>-</v>
      </c>
      <c r="J493" s="189" t="str">
        <f t="shared" si="71"/>
        <v>-</v>
      </c>
      <c r="K493" s="172"/>
    </row>
    <row r="494" spans="1:11" x14ac:dyDescent="0.2">
      <c r="A494" s="187" t="str">
        <f t="shared" si="68"/>
        <v>-</v>
      </c>
      <c r="B494" s="188" t="str">
        <f t="shared" si="64"/>
        <v>-</v>
      </c>
      <c r="C494" s="189" t="str">
        <f t="shared" si="72"/>
        <v>-</v>
      </c>
      <c r="D494" s="190" t="str">
        <f t="shared" si="69"/>
        <v>-</v>
      </c>
      <c r="E494" s="191"/>
      <c r="F494" s="190" t="str">
        <f t="shared" si="70"/>
        <v>-</v>
      </c>
      <c r="G494" s="190" t="str">
        <f t="shared" si="65"/>
        <v>-</v>
      </c>
      <c r="H494" s="189" t="str">
        <f t="shared" si="66"/>
        <v>-</v>
      </c>
      <c r="I494" s="190" t="str">
        <f t="shared" si="67"/>
        <v>-</v>
      </c>
      <c r="J494" s="189" t="str">
        <f t="shared" si="71"/>
        <v>-</v>
      </c>
      <c r="K494" s="172"/>
    </row>
    <row r="495" spans="1:11" x14ac:dyDescent="0.2">
      <c r="A495" s="187" t="str">
        <f t="shared" si="68"/>
        <v>-</v>
      </c>
      <c r="B495" s="188" t="str">
        <f t="shared" si="64"/>
        <v>-</v>
      </c>
      <c r="C495" s="189" t="str">
        <f t="shared" si="72"/>
        <v>-</v>
      </c>
      <c r="D495" s="190" t="str">
        <f t="shared" si="69"/>
        <v>-</v>
      </c>
      <c r="E495" s="191"/>
      <c r="F495" s="190" t="str">
        <f t="shared" si="70"/>
        <v>-</v>
      </c>
      <c r="G495" s="190" t="str">
        <f t="shared" si="65"/>
        <v>-</v>
      </c>
      <c r="H495" s="189" t="str">
        <f t="shared" si="66"/>
        <v>-</v>
      </c>
      <c r="I495" s="190" t="str">
        <f t="shared" si="67"/>
        <v>-</v>
      </c>
      <c r="J495" s="189" t="str">
        <f t="shared" si="71"/>
        <v>-</v>
      </c>
      <c r="K495" s="172"/>
    </row>
    <row r="496" spans="1:11" x14ac:dyDescent="0.2">
      <c r="A496" s="187" t="str">
        <f t="shared" si="68"/>
        <v>-</v>
      </c>
      <c r="B496" s="188" t="str">
        <f t="shared" si="64"/>
        <v>-</v>
      </c>
      <c r="C496" s="189" t="str">
        <f t="shared" si="72"/>
        <v>-</v>
      </c>
      <c r="D496" s="190" t="str">
        <f t="shared" si="69"/>
        <v>-</v>
      </c>
      <c r="E496" s="191"/>
      <c r="F496" s="190" t="str">
        <f t="shared" si="70"/>
        <v>-</v>
      </c>
      <c r="G496" s="190" t="str">
        <f t="shared" si="65"/>
        <v>-</v>
      </c>
      <c r="H496" s="189" t="str">
        <f t="shared" si="66"/>
        <v>-</v>
      </c>
      <c r="I496" s="190" t="str">
        <f t="shared" si="67"/>
        <v>-</v>
      </c>
      <c r="J496" s="189" t="str">
        <f t="shared" si="71"/>
        <v>-</v>
      </c>
      <c r="K496" s="172"/>
    </row>
    <row r="497" spans="1:11" x14ac:dyDescent="0.2">
      <c r="A497" s="187" t="str">
        <f t="shared" si="68"/>
        <v>-</v>
      </c>
      <c r="B497" s="188" t="str">
        <f t="shared" si="64"/>
        <v>-</v>
      </c>
      <c r="C497" s="189" t="str">
        <f t="shared" si="72"/>
        <v>-</v>
      </c>
      <c r="D497" s="190" t="str">
        <f t="shared" si="69"/>
        <v>-</v>
      </c>
      <c r="E497" s="191"/>
      <c r="F497" s="190" t="str">
        <f t="shared" si="70"/>
        <v>-</v>
      </c>
      <c r="G497" s="190" t="str">
        <f t="shared" si="65"/>
        <v>-</v>
      </c>
      <c r="H497" s="189" t="str">
        <f t="shared" si="66"/>
        <v>-</v>
      </c>
      <c r="I497" s="190" t="str">
        <f t="shared" si="67"/>
        <v>-</v>
      </c>
      <c r="J497" s="189" t="str">
        <f t="shared" si="71"/>
        <v>-</v>
      </c>
      <c r="K497" s="172"/>
    </row>
    <row r="498" spans="1:11" x14ac:dyDescent="0.2">
      <c r="A498" s="187" t="str">
        <f t="shared" si="68"/>
        <v>-</v>
      </c>
      <c r="B498" s="188" t="str">
        <f t="shared" si="64"/>
        <v>-</v>
      </c>
      <c r="C498" s="189" t="str">
        <f t="shared" si="72"/>
        <v>-</v>
      </c>
      <c r="D498" s="190" t="str">
        <f t="shared" si="69"/>
        <v>-</v>
      </c>
      <c r="E498" s="191"/>
      <c r="F498" s="190" t="str">
        <f t="shared" si="70"/>
        <v>-</v>
      </c>
      <c r="G498" s="190" t="str">
        <f t="shared" si="65"/>
        <v>-</v>
      </c>
      <c r="H498" s="189" t="str">
        <f t="shared" si="66"/>
        <v>-</v>
      </c>
      <c r="I498" s="190" t="str">
        <f t="shared" si="67"/>
        <v>-</v>
      </c>
      <c r="J498" s="189" t="str">
        <f t="shared" si="71"/>
        <v>-</v>
      </c>
      <c r="K498" s="172"/>
    </row>
    <row r="499" spans="1:11" x14ac:dyDescent="0.2">
      <c r="A499" s="187" t="str">
        <f t="shared" si="68"/>
        <v>-</v>
      </c>
      <c r="B499" s="188" t="str">
        <f t="shared" si="64"/>
        <v>-</v>
      </c>
      <c r="C499" s="189" t="str">
        <f t="shared" si="72"/>
        <v>-</v>
      </c>
      <c r="D499" s="190" t="str">
        <f t="shared" si="69"/>
        <v>-</v>
      </c>
      <c r="E499" s="191"/>
      <c r="F499" s="190" t="str">
        <f t="shared" si="70"/>
        <v>-</v>
      </c>
      <c r="G499" s="190" t="str">
        <f t="shared" si="65"/>
        <v>-</v>
      </c>
      <c r="H499" s="189" t="str">
        <f t="shared" si="66"/>
        <v>-</v>
      </c>
      <c r="I499" s="190" t="str">
        <f t="shared" si="67"/>
        <v>-</v>
      </c>
      <c r="J499" s="189" t="str">
        <f t="shared" si="71"/>
        <v>-</v>
      </c>
      <c r="K499" s="172"/>
    </row>
    <row r="500" spans="1:11" x14ac:dyDescent="0.2">
      <c r="A500" s="187" t="str">
        <f t="shared" si="68"/>
        <v>-</v>
      </c>
      <c r="B500" s="188" t="str">
        <f t="shared" si="64"/>
        <v>-</v>
      </c>
      <c r="C500" s="189" t="str">
        <f t="shared" si="72"/>
        <v>-</v>
      </c>
      <c r="D500" s="190" t="str">
        <f t="shared" si="69"/>
        <v>-</v>
      </c>
      <c r="E500" s="191"/>
      <c r="F500" s="190" t="str">
        <f t="shared" si="70"/>
        <v>-</v>
      </c>
      <c r="G500" s="190" t="str">
        <f t="shared" si="65"/>
        <v>-</v>
      </c>
      <c r="H500" s="189" t="str">
        <f t="shared" si="66"/>
        <v>-</v>
      </c>
      <c r="I500" s="190" t="str">
        <f t="shared" si="67"/>
        <v>-</v>
      </c>
      <c r="J500" s="189" t="str">
        <f t="shared" si="71"/>
        <v>-</v>
      </c>
      <c r="K500" s="172"/>
    </row>
    <row r="501" spans="1:11" x14ac:dyDescent="0.2">
      <c r="A501" s="187" t="str">
        <f t="shared" si="68"/>
        <v>-</v>
      </c>
      <c r="B501" s="188" t="str">
        <f t="shared" si="64"/>
        <v>-</v>
      </c>
      <c r="C501" s="189" t="str">
        <f t="shared" si="72"/>
        <v>-</v>
      </c>
      <c r="D501" s="190" t="str">
        <f t="shared" si="69"/>
        <v>-</v>
      </c>
      <c r="E501" s="191"/>
      <c r="F501" s="190" t="str">
        <f t="shared" si="70"/>
        <v>-</v>
      </c>
      <c r="G501" s="190" t="str">
        <f t="shared" si="65"/>
        <v>-</v>
      </c>
      <c r="H501" s="189" t="str">
        <f t="shared" si="66"/>
        <v>-</v>
      </c>
      <c r="I501" s="190" t="str">
        <f t="shared" si="67"/>
        <v>-</v>
      </c>
      <c r="J501" s="189" t="str">
        <f t="shared" si="71"/>
        <v>-</v>
      </c>
      <c r="K501" s="172"/>
    </row>
    <row r="502" spans="1:11" x14ac:dyDescent="0.2">
      <c r="A502" s="187" t="str">
        <f t="shared" si="68"/>
        <v>-</v>
      </c>
      <c r="B502" s="188" t="str">
        <f t="shared" si="64"/>
        <v>-</v>
      </c>
      <c r="C502" s="189" t="str">
        <f t="shared" si="72"/>
        <v>-</v>
      </c>
      <c r="D502" s="190" t="str">
        <f t="shared" si="69"/>
        <v>-</v>
      </c>
      <c r="E502" s="191"/>
      <c r="F502" s="190" t="str">
        <f t="shared" si="70"/>
        <v>-</v>
      </c>
      <c r="G502" s="190" t="str">
        <f t="shared" si="65"/>
        <v>-</v>
      </c>
      <c r="H502" s="189" t="str">
        <f t="shared" si="66"/>
        <v>-</v>
      </c>
      <c r="I502" s="190" t="str">
        <f t="shared" si="67"/>
        <v>-</v>
      </c>
      <c r="J502" s="189" t="str">
        <f t="shared" si="71"/>
        <v>-</v>
      </c>
      <c r="K502" s="172"/>
    </row>
    <row r="503" spans="1:11" x14ac:dyDescent="0.2">
      <c r="A503" s="187" t="str">
        <f t="shared" si="68"/>
        <v>-</v>
      </c>
      <c r="B503" s="188" t="str">
        <f t="shared" si="64"/>
        <v>-</v>
      </c>
      <c r="C503" s="189" t="str">
        <f t="shared" si="72"/>
        <v>-</v>
      </c>
      <c r="D503" s="190" t="str">
        <f t="shared" si="69"/>
        <v>-</v>
      </c>
      <c r="E503" s="191"/>
      <c r="F503" s="190" t="str">
        <f t="shared" si="70"/>
        <v>-</v>
      </c>
      <c r="G503" s="190" t="str">
        <f t="shared" si="65"/>
        <v>-</v>
      </c>
      <c r="H503" s="189" t="str">
        <f t="shared" si="66"/>
        <v>-</v>
      </c>
      <c r="I503" s="190" t="str">
        <f t="shared" si="67"/>
        <v>-</v>
      </c>
      <c r="J503" s="189" t="str">
        <f t="shared" si="71"/>
        <v>-</v>
      </c>
      <c r="K503" s="172"/>
    </row>
    <row r="504" spans="1:11" x14ac:dyDescent="0.2">
      <c r="A504" s="187" t="str">
        <f t="shared" si="68"/>
        <v>-</v>
      </c>
      <c r="B504" s="188" t="str">
        <f t="shared" si="64"/>
        <v>-</v>
      </c>
      <c r="C504" s="189" t="str">
        <f t="shared" si="72"/>
        <v>-</v>
      </c>
      <c r="D504" s="190" t="str">
        <f t="shared" si="69"/>
        <v>-</v>
      </c>
      <c r="E504" s="191"/>
      <c r="F504" s="190" t="str">
        <f t="shared" si="70"/>
        <v>-</v>
      </c>
      <c r="G504" s="190" t="str">
        <f t="shared" si="65"/>
        <v>-</v>
      </c>
      <c r="H504" s="189" t="str">
        <f t="shared" si="66"/>
        <v>-</v>
      </c>
      <c r="I504" s="190" t="str">
        <f t="shared" si="67"/>
        <v>-</v>
      </c>
      <c r="J504" s="189" t="str">
        <f t="shared" si="71"/>
        <v>-</v>
      </c>
      <c r="K504" s="172"/>
    </row>
    <row r="505" spans="1:11" x14ac:dyDescent="0.2">
      <c r="A505" s="187" t="str">
        <f t="shared" si="68"/>
        <v>-</v>
      </c>
      <c r="B505" s="188" t="str">
        <f t="shared" si="64"/>
        <v>-</v>
      </c>
      <c r="C505" s="189" t="str">
        <f t="shared" si="72"/>
        <v>-</v>
      </c>
      <c r="D505" s="190" t="str">
        <f t="shared" si="69"/>
        <v>-</v>
      </c>
      <c r="E505" s="191"/>
      <c r="F505" s="190" t="str">
        <f t="shared" si="70"/>
        <v>-</v>
      </c>
      <c r="G505" s="190" t="str">
        <f t="shared" si="65"/>
        <v>-</v>
      </c>
      <c r="H505" s="189" t="str">
        <f t="shared" si="66"/>
        <v>-</v>
      </c>
      <c r="I505" s="190" t="str">
        <f t="shared" si="67"/>
        <v>-</v>
      </c>
      <c r="J505" s="189" t="str">
        <f t="shared" si="71"/>
        <v>-</v>
      </c>
      <c r="K505" s="172"/>
    </row>
    <row r="506" spans="1:11" x14ac:dyDescent="0.2">
      <c r="A506" s="187" t="str">
        <f t="shared" si="68"/>
        <v>-</v>
      </c>
      <c r="B506" s="188" t="str">
        <f t="shared" si="64"/>
        <v>-</v>
      </c>
      <c r="C506" s="189" t="str">
        <f t="shared" si="72"/>
        <v>-</v>
      </c>
      <c r="D506" s="190" t="str">
        <f t="shared" si="69"/>
        <v>-</v>
      </c>
      <c r="E506" s="191"/>
      <c r="F506" s="190" t="str">
        <f t="shared" si="70"/>
        <v>-</v>
      </c>
      <c r="G506" s="190" t="str">
        <f t="shared" si="65"/>
        <v>-</v>
      </c>
      <c r="H506" s="189" t="str">
        <f t="shared" si="66"/>
        <v>-</v>
      </c>
      <c r="I506" s="190" t="str">
        <f t="shared" si="67"/>
        <v>-</v>
      </c>
      <c r="J506" s="189" t="str">
        <f t="shared" si="71"/>
        <v>-</v>
      </c>
      <c r="K506" s="172"/>
    </row>
    <row r="507" spans="1:11" x14ac:dyDescent="0.2">
      <c r="A507" s="187" t="str">
        <f t="shared" si="68"/>
        <v>-</v>
      </c>
      <c r="B507" s="188" t="str">
        <f t="shared" si="64"/>
        <v>-</v>
      </c>
      <c r="C507" s="189" t="str">
        <f t="shared" si="72"/>
        <v>-</v>
      </c>
      <c r="D507" s="190" t="str">
        <f t="shared" si="69"/>
        <v>-</v>
      </c>
      <c r="E507" s="191"/>
      <c r="F507" s="190" t="str">
        <f t="shared" si="70"/>
        <v>-</v>
      </c>
      <c r="G507" s="190" t="str">
        <f t="shared" si="65"/>
        <v>-</v>
      </c>
      <c r="H507" s="189" t="str">
        <f t="shared" si="66"/>
        <v>-</v>
      </c>
      <c r="I507" s="190" t="str">
        <f t="shared" si="67"/>
        <v>-</v>
      </c>
      <c r="J507" s="189" t="str">
        <f t="shared" si="71"/>
        <v>-</v>
      </c>
      <c r="K507" s="172"/>
    </row>
    <row r="508" spans="1:11" x14ac:dyDescent="0.2">
      <c r="A508" s="187" t="str">
        <f t="shared" si="68"/>
        <v>-</v>
      </c>
      <c r="B508" s="188" t="str">
        <f t="shared" si="64"/>
        <v>-</v>
      </c>
      <c r="C508" s="189" t="str">
        <f t="shared" si="72"/>
        <v>-</v>
      </c>
      <c r="D508" s="190" t="str">
        <f t="shared" si="69"/>
        <v>-</v>
      </c>
      <c r="E508" s="191"/>
      <c r="F508" s="190" t="str">
        <f t="shared" si="70"/>
        <v>-</v>
      </c>
      <c r="G508" s="190" t="str">
        <f t="shared" si="65"/>
        <v>-</v>
      </c>
      <c r="H508" s="189" t="str">
        <f t="shared" si="66"/>
        <v>-</v>
      </c>
      <c r="I508" s="190" t="str">
        <f t="shared" si="67"/>
        <v>-</v>
      </c>
      <c r="J508" s="189" t="str">
        <f t="shared" si="71"/>
        <v>-</v>
      </c>
      <c r="K508" s="172"/>
    </row>
    <row r="509" spans="1:11" x14ac:dyDescent="0.2">
      <c r="A509" s="187" t="str">
        <f t="shared" si="68"/>
        <v>-</v>
      </c>
      <c r="B509" s="188" t="str">
        <f t="shared" si="64"/>
        <v>-</v>
      </c>
      <c r="C509" s="189" t="str">
        <f t="shared" si="72"/>
        <v>-</v>
      </c>
      <c r="D509" s="190" t="str">
        <f t="shared" si="69"/>
        <v>-</v>
      </c>
      <c r="E509" s="191"/>
      <c r="F509" s="190" t="str">
        <f t="shared" si="70"/>
        <v>-</v>
      </c>
      <c r="G509" s="190" t="str">
        <f t="shared" si="65"/>
        <v>-</v>
      </c>
      <c r="H509" s="189" t="str">
        <f t="shared" si="66"/>
        <v>-</v>
      </c>
      <c r="I509" s="190" t="str">
        <f t="shared" si="67"/>
        <v>-</v>
      </c>
      <c r="J509" s="189" t="str">
        <f t="shared" si="71"/>
        <v>-</v>
      </c>
      <c r="K509" s="172"/>
    </row>
    <row r="510" spans="1:11" x14ac:dyDescent="0.2">
      <c r="A510" s="187" t="str">
        <f t="shared" si="68"/>
        <v>-</v>
      </c>
      <c r="B510" s="188" t="str">
        <f t="shared" si="64"/>
        <v>-</v>
      </c>
      <c r="C510" s="189" t="str">
        <f t="shared" si="72"/>
        <v>-</v>
      </c>
      <c r="D510" s="190" t="str">
        <f t="shared" si="69"/>
        <v>-</v>
      </c>
      <c r="E510" s="191"/>
      <c r="F510" s="190" t="str">
        <f t="shared" si="70"/>
        <v>-</v>
      </c>
      <c r="G510" s="190" t="str">
        <f t="shared" si="65"/>
        <v>-</v>
      </c>
      <c r="H510" s="189" t="str">
        <f t="shared" si="66"/>
        <v>-</v>
      </c>
      <c r="I510" s="190" t="str">
        <f t="shared" si="67"/>
        <v>-</v>
      </c>
      <c r="J510" s="189" t="str">
        <f t="shared" si="71"/>
        <v>-</v>
      </c>
      <c r="K510" s="172"/>
    </row>
    <row r="511" spans="1:11" x14ac:dyDescent="0.2">
      <c r="A511" s="187" t="str">
        <f t="shared" si="68"/>
        <v>-</v>
      </c>
      <c r="B511" s="188" t="str">
        <f t="shared" si="64"/>
        <v>-</v>
      </c>
      <c r="C511" s="189" t="str">
        <f t="shared" si="72"/>
        <v>-</v>
      </c>
      <c r="D511" s="190" t="str">
        <f t="shared" si="69"/>
        <v>-</v>
      </c>
      <c r="E511" s="191"/>
      <c r="F511" s="190" t="str">
        <f t="shared" si="70"/>
        <v>-</v>
      </c>
      <c r="G511" s="190" t="str">
        <f t="shared" si="65"/>
        <v>-</v>
      </c>
      <c r="H511" s="189" t="str">
        <f t="shared" si="66"/>
        <v>-</v>
      </c>
      <c r="I511" s="190" t="str">
        <f t="shared" si="67"/>
        <v>-</v>
      </c>
      <c r="J511" s="189" t="str">
        <f t="shared" si="71"/>
        <v>-</v>
      </c>
      <c r="K511" s="172"/>
    </row>
    <row r="512" spans="1:11" x14ac:dyDescent="0.2">
      <c r="A512" s="187" t="str">
        <f t="shared" si="68"/>
        <v>-</v>
      </c>
      <c r="B512" s="188" t="str">
        <f t="shared" si="64"/>
        <v>-</v>
      </c>
      <c r="C512" s="189" t="str">
        <f t="shared" si="72"/>
        <v>-</v>
      </c>
      <c r="D512" s="190" t="str">
        <f t="shared" si="69"/>
        <v>-</v>
      </c>
      <c r="E512" s="191"/>
      <c r="F512" s="190" t="str">
        <f t="shared" si="70"/>
        <v>-</v>
      </c>
      <c r="G512" s="190" t="str">
        <f t="shared" si="65"/>
        <v>-</v>
      </c>
      <c r="H512" s="189" t="str">
        <f t="shared" si="66"/>
        <v>-</v>
      </c>
      <c r="I512" s="190" t="str">
        <f t="shared" si="67"/>
        <v>-</v>
      </c>
      <c r="J512" s="189" t="str">
        <f t="shared" si="71"/>
        <v>-</v>
      </c>
      <c r="K512" s="172"/>
    </row>
    <row r="513" spans="1:11" x14ac:dyDescent="0.2">
      <c r="A513" s="187" t="str">
        <f t="shared" si="68"/>
        <v>-</v>
      </c>
      <c r="B513" s="188" t="str">
        <f t="shared" si="64"/>
        <v>-</v>
      </c>
      <c r="C513" s="189" t="str">
        <f t="shared" si="72"/>
        <v>-</v>
      </c>
      <c r="D513" s="190" t="str">
        <f t="shared" si="69"/>
        <v>-</v>
      </c>
      <c r="E513" s="191"/>
      <c r="F513" s="190" t="str">
        <f t="shared" si="70"/>
        <v>-</v>
      </c>
      <c r="G513" s="190" t="str">
        <f t="shared" si="65"/>
        <v>-</v>
      </c>
      <c r="H513" s="189" t="str">
        <f t="shared" si="66"/>
        <v>-</v>
      </c>
      <c r="I513" s="190" t="str">
        <f t="shared" si="67"/>
        <v>-</v>
      </c>
      <c r="J513" s="189" t="str">
        <f t="shared" si="71"/>
        <v>-</v>
      </c>
      <c r="K513" s="172"/>
    </row>
    <row r="514" spans="1:11" x14ac:dyDescent="0.2">
      <c r="A514" s="187" t="str">
        <f t="shared" si="68"/>
        <v>-</v>
      </c>
      <c r="B514" s="188" t="str">
        <f t="shared" si="64"/>
        <v>-</v>
      </c>
      <c r="C514" s="189" t="str">
        <f t="shared" si="72"/>
        <v>-</v>
      </c>
      <c r="D514" s="190" t="str">
        <f t="shared" si="69"/>
        <v>-</v>
      </c>
      <c r="E514" s="191"/>
      <c r="F514" s="190" t="str">
        <f t="shared" si="70"/>
        <v>-</v>
      </c>
      <c r="G514" s="190" t="str">
        <f t="shared" si="65"/>
        <v>-</v>
      </c>
      <c r="H514" s="189" t="str">
        <f t="shared" si="66"/>
        <v>-</v>
      </c>
      <c r="I514" s="190" t="str">
        <f t="shared" si="67"/>
        <v>-</v>
      </c>
      <c r="J514" s="189" t="str">
        <f t="shared" si="71"/>
        <v>-</v>
      </c>
      <c r="K514" s="172"/>
    </row>
    <row r="515" spans="1:11" x14ac:dyDescent="0.2">
      <c r="A515" s="187" t="str">
        <f t="shared" si="68"/>
        <v>-</v>
      </c>
      <c r="B515" s="188" t="str">
        <f t="shared" si="64"/>
        <v>-</v>
      </c>
      <c r="C515" s="189" t="str">
        <f t="shared" si="72"/>
        <v>-</v>
      </c>
      <c r="D515" s="190" t="str">
        <f t="shared" si="69"/>
        <v>-</v>
      </c>
      <c r="E515" s="191"/>
      <c r="F515" s="190" t="str">
        <f t="shared" si="70"/>
        <v>-</v>
      </c>
      <c r="G515" s="190" t="str">
        <f t="shared" si="65"/>
        <v>-</v>
      </c>
      <c r="H515" s="189" t="str">
        <f t="shared" si="66"/>
        <v>-</v>
      </c>
      <c r="I515" s="190" t="str">
        <f t="shared" si="67"/>
        <v>-</v>
      </c>
      <c r="J515" s="189" t="str">
        <f t="shared" si="71"/>
        <v>-</v>
      </c>
      <c r="K515" s="172"/>
    </row>
    <row r="516" spans="1:11" x14ac:dyDescent="0.2">
      <c r="A516" s="187" t="str">
        <f t="shared" si="68"/>
        <v>-</v>
      </c>
      <c r="B516" s="188" t="str">
        <f t="shared" si="64"/>
        <v>-</v>
      </c>
      <c r="C516" s="189" t="str">
        <f t="shared" si="72"/>
        <v>-</v>
      </c>
      <c r="D516" s="190" t="str">
        <f t="shared" si="69"/>
        <v>-</v>
      </c>
      <c r="E516" s="191"/>
      <c r="F516" s="190" t="str">
        <f t="shared" si="70"/>
        <v>-</v>
      </c>
      <c r="G516" s="190" t="str">
        <f t="shared" si="65"/>
        <v>-</v>
      </c>
      <c r="H516" s="189" t="str">
        <f t="shared" si="66"/>
        <v>-</v>
      </c>
      <c r="I516" s="190" t="str">
        <f t="shared" si="67"/>
        <v>-</v>
      </c>
      <c r="J516" s="189" t="str">
        <f t="shared" si="71"/>
        <v>-</v>
      </c>
      <c r="K516" s="172"/>
    </row>
    <row r="517" spans="1:11" x14ac:dyDescent="0.2">
      <c r="A517" s="187" t="str">
        <f t="shared" si="68"/>
        <v>-</v>
      </c>
      <c r="B517" s="188" t="str">
        <f t="shared" si="64"/>
        <v>-</v>
      </c>
      <c r="C517" s="189" t="str">
        <f t="shared" si="72"/>
        <v>-</v>
      </c>
      <c r="D517" s="190" t="str">
        <f t="shared" si="69"/>
        <v>-</v>
      </c>
      <c r="E517" s="191"/>
      <c r="F517" s="190" t="str">
        <f t="shared" si="70"/>
        <v>-</v>
      </c>
      <c r="G517" s="190" t="str">
        <f t="shared" si="65"/>
        <v>-</v>
      </c>
      <c r="H517" s="189" t="str">
        <f t="shared" si="66"/>
        <v>-</v>
      </c>
      <c r="I517" s="190" t="str">
        <f t="shared" si="67"/>
        <v>-</v>
      </c>
      <c r="J517" s="189" t="str">
        <f t="shared" si="71"/>
        <v>-</v>
      </c>
      <c r="K517" s="172"/>
    </row>
    <row r="518" spans="1:11" x14ac:dyDescent="0.2">
      <c r="A518" s="187" t="str">
        <f t="shared" si="68"/>
        <v>-</v>
      </c>
      <c r="B518" s="188" t="str">
        <f t="shared" si="64"/>
        <v>-</v>
      </c>
      <c r="C518" s="189" t="str">
        <f t="shared" si="72"/>
        <v>-</v>
      </c>
      <c r="D518" s="190" t="str">
        <f t="shared" si="69"/>
        <v>-</v>
      </c>
      <c r="E518" s="191"/>
      <c r="F518" s="190" t="str">
        <f t="shared" si="70"/>
        <v>-</v>
      </c>
      <c r="G518" s="190" t="str">
        <f t="shared" si="65"/>
        <v>-</v>
      </c>
      <c r="H518" s="189" t="str">
        <f t="shared" si="66"/>
        <v>-</v>
      </c>
      <c r="I518" s="190" t="str">
        <f t="shared" si="67"/>
        <v>-</v>
      </c>
      <c r="J518" s="189" t="str">
        <f t="shared" si="71"/>
        <v>-</v>
      </c>
      <c r="K518" s="172"/>
    </row>
    <row r="519" spans="1:11" x14ac:dyDescent="0.2">
      <c r="A519" s="187" t="str">
        <f t="shared" si="68"/>
        <v>-</v>
      </c>
      <c r="B519" s="188" t="str">
        <f t="shared" si="64"/>
        <v>-</v>
      </c>
      <c r="C519" s="189" t="str">
        <f t="shared" si="72"/>
        <v>-</v>
      </c>
      <c r="D519" s="190" t="str">
        <f t="shared" si="69"/>
        <v>-</v>
      </c>
      <c r="E519" s="191"/>
      <c r="F519" s="190" t="str">
        <f t="shared" si="70"/>
        <v>-</v>
      </c>
      <c r="G519" s="190" t="str">
        <f t="shared" si="65"/>
        <v>-</v>
      </c>
      <c r="H519" s="189" t="str">
        <f t="shared" si="66"/>
        <v>-</v>
      </c>
      <c r="I519" s="190" t="str">
        <f t="shared" si="67"/>
        <v>-</v>
      </c>
      <c r="J519" s="189" t="str">
        <f t="shared" si="71"/>
        <v>-</v>
      </c>
      <c r="K519" s="172"/>
    </row>
    <row r="520" spans="1:11" x14ac:dyDescent="0.2">
      <c r="A520" s="187" t="str">
        <f t="shared" si="68"/>
        <v>-</v>
      </c>
      <c r="B520" s="188" t="str">
        <f t="shared" si="64"/>
        <v>-</v>
      </c>
      <c r="C520" s="189" t="str">
        <f t="shared" si="72"/>
        <v>-</v>
      </c>
      <c r="D520" s="190" t="str">
        <f t="shared" si="69"/>
        <v>-</v>
      </c>
      <c r="E520" s="191"/>
      <c r="F520" s="190" t="str">
        <f t="shared" si="70"/>
        <v>-</v>
      </c>
      <c r="G520" s="190" t="str">
        <f t="shared" si="65"/>
        <v>-</v>
      </c>
      <c r="H520" s="189" t="str">
        <f t="shared" si="66"/>
        <v>-</v>
      </c>
      <c r="I520" s="190" t="str">
        <f t="shared" si="67"/>
        <v>-</v>
      </c>
      <c r="J520" s="189" t="str">
        <f t="shared" si="71"/>
        <v>-</v>
      </c>
      <c r="K520" s="172"/>
    </row>
    <row r="521" spans="1:11" x14ac:dyDescent="0.2">
      <c r="A521" s="187" t="str">
        <f t="shared" si="68"/>
        <v>-</v>
      </c>
      <c r="B521" s="188" t="str">
        <f t="shared" si="64"/>
        <v>-</v>
      </c>
      <c r="C521" s="189" t="str">
        <f t="shared" si="72"/>
        <v>-</v>
      </c>
      <c r="D521" s="190" t="str">
        <f t="shared" si="69"/>
        <v>-</v>
      </c>
      <c r="E521" s="191"/>
      <c r="F521" s="190" t="str">
        <f t="shared" si="70"/>
        <v>-</v>
      </c>
      <c r="G521" s="190" t="str">
        <f t="shared" si="65"/>
        <v>-</v>
      </c>
      <c r="H521" s="189" t="str">
        <f t="shared" si="66"/>
        <v>-</v>
      </c>
      <c r="I521" s="190" t="str">
        <f t="shared" si="67"/>
        <v>-</v>
      </c>
      <c r="J521" s="189" t="str">
        <f t="shared" si="71"/>
        <v>-</v>
      </c>
      <c r="K521" s="172"/>
    </row>
    <row r="522" spans="1:11" x14ac:dyDescent="0.2">
      <c r="A522" s="187" t="str">
        <f t="shared" si="68"/>
        <v>-</v>
      </c>
      <c r="B522" s="188" t="str">
        <f t="shared" ref="B522:B585" si="73">IF(ISERROR((DATE(YEAR($D$7),MONTH($D$7)+(A522)*12/$D$6,DAY($D$7)))),"-",DATE(YEAR($D$7),MONTH($D$7)+(A522)*12/$D$6,DAY($D$7)))</f>
        <v>-</v>
      </c>
      <c r="C522" s="189" t="str">
        <f t="shared" si="72"/>
        <v>-</v>
      </c>
      <c r="D522" s="190" t="str">
        <f t="shared" si="69"/>
        <v>-</v>
      </c>
      <c r="E522" s="191"/>
      <c r="F522" s="190" t="str">
        <f t="shared" si="70"/>
        <v>-</v>
      </c>
      <c r="G522" s="190" t="str">
        <f t="shared" ref="G522:G585" si="74">IF(ISERROR(F522-H522),"-",F522-H522)</f>
        <v>-</v>
      </c>
      <c r="H522" s="189" t="str">
        <f t="shared" ref="H522:H585" si="75">IF(ISERROR(C522*($D$4/$D$6)),"-",C522*($D$4/$D$6))</f>
        <v>-</v>
      </c>
      <c r="I522" s="190" t="str">
        <f t="shared" ref="I522:I585" si="76">IF(ISERROR(C522-G522),"-",C522-G522)</f>
        <v>-</v>
      </c>
      <c r="J522" s="189" t="str">
        <f t="shared" si="71"/>
        <v>-</v>
      </c>
      <c r="K522" s="172"/>
    </row>
    <row r="523" spans="1:11" x14ac:dyDescent="0.2">
      <c r="A523" s="187" t="str">
        <f t="shared" ref="A523:A586" si="77">IF(A522&lt;$G$4,(A522+1),"-")</f>
        <v>-</v>
      </c>
      <c r="B523" s="188" t="str">
        <f t="shared" si="73"/>
        <v>-</v>
      </c>
      <c r="C523" s="189" t="str">
        <f t="shared" si="72"/>
        <v>-</v>
      </c>
      <c r="D523" s="190" t="str">
        <f t="shared" ref="D523:D586" si="78">IF(ISERROR($G$3),"-",$G$3)</f>
        <v>-</v>
      </c>
      <c r="E523" s="191"/>
      <c r="F523" s="190" t="str">
        <f t="shared" ref="F523:F586" si="79">IF(ISERROR(D523+E523),"-",D523+E523)</f>
        <v>-</v>
      </c>
      <c r="G523" s="190" t="str">
        <f t="shared" si="74"/>
        <v>-</v>
      </c>
      <c r="H523" s="189" t="str">
        <f t="shared" si="75"/>
        <v>-</v>
      </c>
      <c r="I523" s="190" t="str">
        <f t="shared" si="76"/>
        <v>-</v>
      </c>
      <c r="J523" s="189" t="str">
        <f t="shared" si="71"/>
        <v>-</v>
      </c>
      <c r="K523" s="172"/>
    </row>
    <row r="524" spans="1:11" x14ac:dyDescent="0.2">
      <c r="A524" s="187" t="str">
        <f t="shared" si="77"/>
        <v>-</v>
      </c>
      <c r="B524" s="188" t="str">
        <f t="shared" si="73"/>
        <v>-</v>
      </c>
      <c r="C524" s="189" t="str">
        <f t="shared" si="72"/>
        <v>-</v>
      </c>
      <c r="D524" s="190" t="str">
        <f t="shared" si="78"/>
        <v>-</v>
      </c>
      <c r="E524" s="191"/>
      <c r="F524" s="190" t="str">
        <f t="shared" si="79"/>
        <v>-</v>
      </c>
      <c r="G524" s="190" t="str">
        <f t="shared" si="74"/>
        <v>-</v>
      </c>
      <c r="H524" s="189" t="str">
        <f t="shared" si="75"/>
        <v>-</v>
      </c>
      <c r="I524" s="190" t="str">
        <f t="shared" si="76"/>
        <v>-</v>
      </c>
      <c r="J524" s="189" t="str">
        <f t="shared" ref="J524:J587" si="80">IF(ISERROR(H524+J523),"-",H524+J523)</f>
        <v>-</v>
      </c>
      <c r="K524" s="172"/>
    </row>
    <row r="525" spans="1:11" x14ac:dyDescent="0.2">
      <c r="A525" s="187" t="str">
        <f t="shared" si="77"/>
        <v>-</v>
      </c>
      <c r="B525" s="188" t="str">
        <f t="shared" si="73"/>
        <v>-</v>
      </c>
      <c r="C525" s="189" t="str">
        <f t="shared" si="72"/>
        <v>-</v>
      </c>
      <c r="D525" s="190" t="str">
        <f t="shared" si="78"/>
        <v>-</v>
      </c>
      <c r="E525" s="191"/>
      <c r="F525" s="190" t="str">
        <f t="shared" si="79"/>
        <v>-</v>
      </c>
      <c r="G525" s="190" t="str">
        <f t="shared" si="74"/>
        <v>-</v>
      </c>
      <c r="H525" s="189" t="str">
        <f t="shared" si="75"/>
        <v>-</v>
      </c>
      <c r="I525" s="190" t="str">
        <f t="shared" si="76"/>
        <v>-</v>
      </c>
      <c r="J525" s="189" t="str">
        <f t="shared" si="80"/>
        <v>-</v>
      </c>
      <c r="K525" s="172"/>
    </row>
    <row r="526" spans="1:11" x14ac:dyDescent="0.2">
      <c r="A526" s="187" t="str">
        <f t="shared" si="77"/>
        <v>-</v>
      </c>
      <c r="B526" s="188" t="str">
        <f t="shared" si="73"/>
        <v>-</v>
      </c>
      <c r="C526" s="189" t="str">
        <f t="shared" si="72"/>
        <v>-</v>
      </c>
      <c r="D526" s="190" t="str">
        <f t="shared" si="78"/>
        <v>-</v>
      </c>
      <c r="E526" s="191"/>
      <c r="F526" s="190" t="str">
        <f t="shared" si="79"/>
        <v>-</v>
      </c>
      <c r="G526" s="190" t="str">
        <f t="shared" si="74"/>
        <v>-</v>
      </c>
      <c r="H526" s="189" t="str">
        <f t="shared" si="75"/>
        <v>-</v>
      </c>
      <c r="I526" s="190" t="str">
        <f t="shared" si="76"/>
        <v>-</v>
      </c>
      <c r="J526" s="189" t="str">
        <f t="shared" si="80"/>
        <v>-</v>
      </c>
      <c r="K526" s="172"/>
    </row>
    <row r="527" spans="1:11" x14ac:dyDescent="0.2">
      <c r="A527" s="187" t="str">
        <f t="shared" si="77"/>
        <v>-</v>
      </c>
      <c r="B527" s="188" t="str">
        <f t="shared" si="73"/>
        <v>-</v>
      </c>
      <c r="C527" s="189" t="str">
        <f t="shared" si="72"/>
        <v>-</v>
      </c>
      <c r="D527" s="190" t="str">
        <f t="shared" si="78"/>
        <v>-</v>
      </c>
      <c r="E527" s="191"/>
      <c r="F527" s="190" t="str">
        <f t="shared" si="79"/>
        <v>-</v>
      </c>
      <c r="G527" s="190" t="str">
        <f t="shared" si="74"/>
        <v>-</v>
      </c>
      <c r="H527" s="189" t="str">
        <f t="shared" si="75"/>
        <v>-</v>
      </c>
      <c r="I527" s="190" t="str">
        <f t="shared" si="76"/>
        <v>-</v>
      </c>
      <c r="J527" s="189" t="str">
        <f t="shared" si="80"/>
        <v>-</v>
      </c>
      <c r="K527" s="172"/>
    </row>
    <row r="528" spans="1:11" x14ac:dyDescent="0.2">
      <c r="A528" s="187" t="str">
        <f t="shared" si="77"/>
        <v>-</v>
      </c>
      <c r="B528" s="188" t="str">
        <f t="shared" si="73"/>
        <v>-</v>
      </c>
      <c r="C528" s="189" t="str">
        <f t="shared" si="72"/>
        <v>-</v>
      </c>
      <c r="D528" s="190" t="str">
        <f t="shared" si="78"/>
        <v>-</v>
      </c>
      <c r="E528" s="191"/>
      <c r="F528" s="190" t="str">
        <f t="shared" si="79"/>
        <v>-</v>
      </c>
      <c r="G528" s="190" t="str">
        <f t="shared" si="74"/>
        <v>-</v>
      </c>
      <c r="H528" s="189" t="str">
        <f t="shared" si="75"/>
        <v>-</v>
      </c>
      <c r="I528" s="190" t="str">
        <f t="shared" si="76"/>
        <v>-</v>
      </c>
      <c r="J528" s="189" t="str">
        <f t="shared" si="80"/>
        <v>-</v>
      </c>
      <c r="K528" s="172"/>
    </row>
    <row r="529" spans="1:11" x14ac:dyDescent="0.2">
      <c r="A529" s="187" t="str">
        <f t="shared" si="77"/>
        <v>-</v>
      </c>
      <c r="B529" s="188" t="str">
        <f t="shared" si="73"/>
        <v>-</v>
      </c>
      <c r="C529" s="189" t="str">
        <f t="shared" si="72"/>
        <v>-</v>
      </c>
      <c r="D529" s="190" t="str">
        <f t="shared" si="78"/>
        <v>-</v>
      </c>
      <c r="E529" s="191"/>
      <c r="F529" s="190" t="str">
        <f t="shared" si="79"/>
        <v>-</v>
      </c>
      <c r="G529" s="190" t="str">
        <f t="shared" si="74"/>
        <v>-</v>
      </c>
      <c r="H529" s="189" t="str">
        <f t="shared" si="75"/>
        <v>-</v>
      </c>
      <c r="I529" s="190" t="str">
        <f t="shared" si="76"/>
        <v>-</v>
      </c>
      <c r="J529" s="189" t="str">
        <f t="shared" si="80"/>
        <v>-</v>
      </c>
      <c r="K529" s="172"/>
    </row>
    <row r="530" spans="1:11" x14ac:dyDescent="0.2">
      <c r="A530" s="187" t="str">
        <f t="shared" si="77"/>
        <v>-</v>
      </c>
      <c r="B530" s="188" t="str">
        <f t="shared" si="73"/>
        <v>-</v>
      </c>
      <c r="C530" s="189" t="str">
        <f t="shared" si="72"/>
        <v>-</v>
      </c>
      <c r="D530" s="190" t="str">
        <f t="shared" si="78"/>
        <v>-</v>
      </c>
      <c r="E530" s="191"/>
      <c r="F530" s="190" t="str">
        <f t="shared" si="79"/>
        <v>-</v>
      </c>
      <c r="G530" s="190" t="str">
        <f t="shared" si="74"/>
        <v>-</v>
      </c>
      <c r="H530" s="189" t="str">
        <f t="shared" si="75"/>
        <v>-</v>
      </c>
      <c r="I530" s="190" t="str">
        <f t="shared" si="76"/>
        <v>-</v>
      </c>
      <c r="J530" s="189" t="str">
        <f t="shared" si="80"/>
        <v>-</v>
      </c>
      <c r="K530" s="172"/>
    </row>
    <row r="531" spans="1:11" x14ac:dyDescent="0.2">
      <c r="A531" s="187" t="str">
        <f t="shared" si="77"/>
        <v>-</v>
      </c>
      <c r="B531" s="188" t="str">
        <f t="shared" si="73"/>
        <v>-</v>
      </c>
      <c r="C531" s="189" t="str">
        <f t="shared" si="72"/>
        <v>-</v>
      </c>
      <c r="D531" s="190" t="str">
        <f t="shared" si="78"/>
        <v>-</v>
      </c>
      <c r="E531" s="191"/>
      <c r="F531" s="190" t="str">
        <f t="shared" si="79"/>
        <v>-</v>
      </c>
      <c r="G531" s="190" t="str">
        <f t="shared" si="74"/>
        <v>-</v>
      </c>
      <c r="H531" s="189" t="str">
        <f t="shared" si="75"/>
        <v>-</v>
      </c>
      <c r="I531" s="190" t="str">
        <f t="shared" si="76"/>
        <v>-</v>
      </c>
      <c r="J531" s="189" t="str">
        <f t="shared" si="80"/>
        <v>-</v>
      </c>
      <c r="K531" s="172"/>
    </row>
    <row r="532" spans="1:11" x14ac:dyDescent="0.2">
      <c r="A532" s="187" t="str">
        <f t="shared" si="77"/>
        <v>-</v>
      </c>
      <c r="B532" s="188" t="str">
        <f t="shared" si="73"/>
        <v>-</v>
      </c>
      <c r="C532" s="189" t="str">
        <f t="shared" si="72"/>
        <v>-</v>
      </c>
      <c r="D532" s="190" t="str">
        <f t="shared" si="78"/>
        <v>-</v>
      </c>
      <c r="E532" s="191"/>
      <c r="F532" s="190" t="str">
        <f t="shared" si="79"/>
        <v>-</v>
      </c>
      <c r="G532" s="190" t="str">
        <f t="shared" si="74"/>
        <v>-</v>
      </c>
      <c r="H532" s="189" t="str">
        <f t="shared" si="75"/>
        <v>-</v>
      </c>
      <c r="I532" s="190" t="str">
        <f t="shared" si="76"/>
        <v>-</v>
      </c>
      <c r="J532" s="189" t="str">
        <f t="shared" si="80"/>
        <v>-</v>
      </c>
      <c r="K532" s="172"/>
    </row>
    <row r="533" spans="1:11" x14ac:dyDescent="0.2">
      <c r="A533" s="187" t="str">
        <f t="shared" si="77"/>
        <v>-</v>
      </c>
      <c r="B533" s="188" t="str">
        <f t="shared" si="73"/>
        <v>-</v>
      </c>
      <c r="C533" s="189" t="str">
        <f t="shared" si="72"/>
        <v>-</v>
      </c>
      <c r="D533" s="190" t="str">
        <f t="shared" si="78"/>
        <v>-</v>
      </c>
      <c r="E533" s="191"/>
      <c r="F533" s="190" t="str">
        <f t="shared" si="79"/>
        <v>-</v>
      </c>
      <c r="G533" s="190" t="str">
        <f t="shared" si="74"/>
        <v>-</v>
      </c>
      <c r="H533" s="189" t="str">
        <f t="shared" si="75"/>
        <v>-</v>
      </c>
      <c r="I533" s="190" t="str">
        <f t="shared" si="76"/>
        <v>-</v>
      </c>
      <c r="J533" s="189" t="str">
        <f t="shared" si="80"/>
        <v>-</v>
      </c>
      <c r="K533" s="172"/>
    </row>
    <row r="534" spans="1:11" x14ac:dyDescent="0.2">
      <c r="A534" s="187" t="str">
        <f t="shared" si="77"/>
        <v>-</v>
      </c>
      <c r="B534" s="188" t="str">
        <f t="shared" si="73"/>
        <v>-</v>
      </c>
      <c r="C534" s="189" t="str">
        <f t="shared" ref="C534:C597" si="81">IF(I533&gt;0,I533,"-")</f>
        <v>-</v>
      </c>
      <c r="D534" s="190" t="str">
        <f t="shared" si="78"/>
        <v>-</v>
      </c>
      <c r="E534" s="191"/>
      <c r="F534" s="190" t="str">
        <f t="shared" si="79"/>
        <v>-</v>
      </c>
      <c r="G534" s="190" t="str">
        <f t="shared" si="74"/>
        <v>-</v>
      </c>
      <c r="H534" s="189" t="str">
        <f t="shared" si="75"/>
        <v>-</v>
      </c>
      <c r="I534" s="190" t="str">
        <f t="shared" si="76"/>
        <v>-</v>
      </c>
      <c r="J534" s="189" t="str">
        <f t="shared" si="80"/>
        <v>-</v>
      </c>
      <c r="K534" s="172"/>
    </row>
    <row r="535" spans="1:11" x14ac:dyDescent="0.2">
      <c r="A535" s="187" t="str">
        <f t="shared" si="77"/>
        <v>-</v>
      </c>
      <c r="B535" s="188" t="str">
        <f t="shared" si="73"/>
        <v>-</v>
      </c>
      <c r="C535" s="189" t="str">
        <f t="shared" si="81"/>
        <v>-</v>
      </c>
      <c r="D535" s="190" t="str">
        <f t="shared" si="78"/>
        <v>-</v>
      </c>
      <c r="E535" s="191"/>
      <c r="F535" s="190" t="str">
        <f t="shared" si="79"/>
        <v>-</v>
      </c>
      <c r="G535" s="190" t="str">
        <f t="shared" si="74"/>
        <v>-</v>
      </c>
      <c r="H535" s="189" t="str">
        <f t="shared" si="75"/>
        <v>-</v>
      </c>
      <c r="I535" s="190" t="str">
        <f t="shared" si="76"/>
        <v>-</v>
      </c>
      <c r="J535" s="189" t="str">
        <f t="shared" si="80"/>
        <v>-</v>
      </c>
      <c r="K535" s="172"/>
    </row>
    <row r="536" spans="1:11" x14ac:dyDescent="0.2">
      <c r="A536" s="187" t="str">
        <f t="shared" si="77"/>
        <v>-</v>
      </c>
      <c r="B536" s="188" t="str">
        <f t="shared" si="73"/>
        <v>-</v>
      </c>
      <c r="C536" s="189" t="str">
        <f t="shared" si="81"/>
        <v>-</v>
      </c>
      <c r="D536" s="190" t="str">
        <f t="shared" si="78"/>
        <v>-</v>
      </c>
      <c r="E536" s="191"/>
      <c r="F536" s="190" t="str">
        <f t="shared" si="79"/>
        <v>-</v>
      </c>
      <c r="G536" s="190" t="str">
        <f t="shared" si="74"/>
        <v>-</v>
      </c>
      <c r="H536" s="189" t="str">
        <f t="shared" si="75"/>
        <v>-</v>
      </c>
      <c r="I536" s="190" t="str">
        <f t="shared" si="76"/>
        <v>-</v>
      </c>
      <c r="J536" s="189" t="str">
        <f t="shared" si="80"/>
        <v>-</v>
      </c>
      <c r="K536" s="172"/>
    </row>
    <row r="537" spans="1:11" x14ac:dyDescent="0.2">
      <c r="A537" s="187" t="str">
        <f t="shared" si="77"/>
        <v>-</v>
      </c>
      <c r="B537" s="188" t="str">
        <f t="shared" si="73"/>
        <v>-</v>
      </c>
      <c r="C537" s="189" t="str">
        <f t="shared" si="81"/>
        <v>-</v>
      </c>
      <c r="D537" s="190" t="str">
        <f t="shared" si="78"/>
        <v>-</v>
      </c>
      <c r="E537" s="191"/>
      <c r="F537" s="190" t="str">
        <f t="shared" si="79"/>
        <v>-</v>
      </c>
      <c r="G537" s="190" t="str">
        <f t="shared" si="74"/>
        <v>-</v>
      </c>
      <c r="H537" s="189" t="str">
        <f t="shared" si="75"/>
        <v>-</v>
      </c>
      <c r="I537" s="190" t="str">
        <f t="shared" si="76"/>
        <v>-</v>
      </c>
      <c r="J537" s="189" t="str">
        <f t="shared" si="80"/>
        <v>-</v>
      </c>
      <c r="K537" s="172"/>
    </row>
    <row r="538" spans="1:11" x14ac:dyDescent="0.2">
      <c r="A538" s="187" t="str">
        <f t="shared" si="77"/>
        <v>-</v>
      </c>
      <c r="B538" s="188" t="str">
        <f t="shared" si="73"/>
        <v>-</v>
      </c>
      <c r="C538" s="189" t="str">
        <f t="shared" si="81"/>
        <v>-</v>
      </c>
      <c r="D538" s="190" t="str">
        <f t="shared" si="78"/>
        <v>-</v>
      </c>
      <c r="E538" s="191"/>
      <c r="F538" s="190" t="str">
        <f t="shared" si="79"/>
        <v>-</v>
      </c>
      <c r="G538" s="190" t="str">
        <f t="shared" si="74"/>
        <v>-</v>
      </c>
      <c r="H538" s="189" t="str">
        <f t="shared" si="75"/>
        <v>-</v>
      </c>
      <c r="I538" s="190" t="str">
        <f t="shared" si="76"/>
        <v>-</v>
      </c>
      <c r="J538" s="189" t="str">
        <f t="shared" si="80"/>
        <v>-</v>
      </c>
      <c r="K538" s="172"/>
    </row>
    <row r="539" spans="1:11" x14ac:dyDescent="0.2">
      <c r="A539" s="187" t="str">
        <f t="shared" si="77"/>
        <v>-</v>
      </c>
      <c r="B539" s="188" t="str">
        <f t="shared" si="73"/>
        <v>-</v>
      </c>
      <c r="C539" s="189" t="str">
        <f t="shared" si="81"/>
        <v>-</v>
      </c>
      <c r="D539" s="190" t="str">
        <f t="shared" si="78"/>
        <v>-</v>
      </c>
      <c r="E539" s="191"/>
      <c r="F539" s="190" t="str">
        <f t="shared" si="79"/>
        <v>-</v>
      </c>
      <c r="G539" s="190" t="str">
        <f t="shared" si="74"/>
        <v>-</v>
      </c>
      <c r="H539" s="189" t="str">
        <f t="shared" si="75"/>
        <v>-</v>
      </c>
      <c r="I539" s="190" t="str">
        <f t="shared" si="76"/>
        <v>-</v>
      </c>
      <c r="J539" s="189" t="str">
        <f t="shared" si="80"/>
        <v>-</v>
      </c>
      <c r="K539" s="172"/>
    </row>
    <row r="540" spans="1:11" x14ac:dyDescent="0.2">
      <c r="A540" s="187" t="str">
        <f t="shared" si="77"/>
        <v>-</v>
      </c>
      <c r="B540" s="188" t="str">
        <f t="shared" si="73"/>
        <v>-</v>
      </c>
      <c r="C540" s="189" t="str">
        <f t="shared" si="81"/>
        <v>-</v>
      </c>
      <c r="D540" s="190" t="str">
        <f t="shared" si="78"/>
        <v>-</v>
      </c>
      <c r="E540" s="191"/>
      <c r="F540" s="190" t="str">
        <f t="shared" si="79"/>
        <v>-</v>
      </c>
      <c r="G540" s="190" t="str">
        <f t="shared" si="74"/>
        <v>-</v>
      </c>
      <c r="H540" s="189" t="str">
        <f t="shared" si="75"/>
        <v>-</v>
      </c>
      <c r="I540" s="190" t="str">
        <f t="shared" si="76"/>
        <v>-</v>
      </c>
      <c r="J540" s="189" t="str">
        <f t="shared" si="80"/>
        <v>-</v>
      </c>
      <c r="K540" s="172"/>
    </row>
    <row r="541" spans="1:11" x14ac:dyDescent="0.2">
      <c r="A541" s="187" t="str">
        <f t="shared" si="77"/>
        <v>-</v>
      </c>
      <c r="B541" s="188" t="str">
        <f t="shared" si="73"/>
        <v>-</v>
      </c>
      <c r="C541" s="189" t="str">
        <f t="shared" si="81"/>
        <v>-</v>
      </c>
      <c r="D541" s="190" t="str">
        <f t="shared" si="78"/>
        <v>-</v>
      </c>
      <c r="E541" s="191"/>
      <c r="F541" s="190" t="str">
        <f t="shared" si="79"/>
        <v>-</v>
      </c>
      <c r="G541" s="190" t="str">
        <f t="shared" si="74"/>
        <v>-</v>
      </c>
      <c r="H541" s="189" t="str">
        <f t="shared" si="75"/>
        <v>-</v>
      </c>
      <c r="I541" s="190" t="str">
        <f t="shared" si="76"/>
        <v>-</v>
      </c>
      <c r="J541" s="189" t="str">
        <f t="shared" si="80"/>
        <v>-</v>
      </c>
      <c r="K541" s="172"/>
    </row>
    <row r="542" spans="1:11" x14ac:dyDescent="0.2">
      <c r="A542" s="187" t="str">
        <f t="shared" si="77"/>
        <v>-</v>
      </c>
      <c r="B542" s="188" t="str">
        <f t="shared" si="73"/>
        <v>-</v>
      </c>
      <c r="C542" s="189" t="str">
        <f t="shared" si="81"/>
        <v>-</v>
      </c>
      <c r="D542" s="190" t="str">
        <f t="shared" si="78"/>
        <v>-</v>
      </c>
      <c r="E542" s="191"/>
      <c r="F542" s="190" t="str">
        <f t="shared" si="79"/>
        <v>-</v>
      </c>
      <c r="G542" s="190" t="str">
        <f t="shared" si="74"/>
        <v>-</v>
      </c>
      <c r="H542" s="189" t="str">
        <f t="shared" si="75"/>
        <v>-</v>
      </c>
      <c r="I542" s="190" t="str">
        <f t="shared" si="76"/>
        <v>-</v>
      </c>
      <c r="J542" s="189" t="str">
        <f t="shared" si="80"/>
        <v>-</v>
      </c>
      <c r="K542" s="172"/>
    </row>
    <row r="543" spans="1:11" x14ac:dyDescent="0.2">
      <c r="A543" s="187" t="str">
        <f t="shared" si="77"/>
        <v>-</v>
      </c>
      <c r="B543" s="188" t="str">
        <f t="shared" si="73"/>
        <v>-</v>
      </c>
      <c r="C543" s="189" t="str">
        <f t="shared" si="81"/>
        <v>-</v>
      </c>
      <c r="D543" s="190" t="str">
        <f t="shared" si="78"/>
        <v>-</v>
      </c>
      <c r="E543" s="191"/>
      <c r="F543" s="190" t="str">
        <f t="shared" si="79"/>
        <v>-</v>
      </c>
      <c r="G543" s="190" t="str">
        <f t="shared" si="74"/>
        <v>-</v>
      </c>
      <c r="H543" s="189" t="str">
        <f t="shared" si="75"/>
        <v>-</v>
      </c>
      <c r="I543" s="190" t="str">
        <f t="shared" si="76"/>
        <v>-</v>
      </c>
      <c r="J543" s="189" t="str">
        <f t="shared" si="80"/>
        <v>-</v>
      </c>
      <c r="K543" s="172"/>
    </row>
    <row r="544" spans="1:11" x14ac:dyDescent="0.2">
      <c r="A544" s="187" t="str">
        <f t="shared" si="77"/>
        <v>-</v>
      </c>
      <c r="B544" s="188" t="str">
        <f t="shared" si="73"/>
        <v>-</v>
      </c>
      <c r="C544" s="189" t="str">
        <f t="shared" si="81"/>
        <v>-</v>
      </c>
      <c r="D544" s="190" t="str">
        <f t="shared" si="78"/>
        <v>-</v>
      </c>
      <c r="E544" s="191"/>
      <c r="F544" s="190" t="str">
        <f t="shared" si="79"/>
        <v>-</v>
      </c>
      <c r="G544" s="190" t="str">
        <f t="shared" si="74"/>
        <v>-</v>
      </c>
      <c r="H544" s="189" t="str">
        <f t="shared" si="75"/>
        <v>-</v>
      </c>
      <c r="I544" s="190" t="str">
        <f t="shared" si="76"/>
        <v>-</v>
      </c>
      <c r="J544" s="189" t="str">
        <f t="shared" si="80"/>
        <v>-</v>
      </c>
      <c r="K544" s="172"/>
    </row>
    <row r="545" spans="1:11" x14ac:dyDescent="0.2">
      <c r="A545" s="187" t="str">
        <f t="shared" si="77"/>
        <v>-</v>
      </c>
      <c r="B545" s="188" t="str">
        <f t="shared" si="73"/>
        <v>-</v>
      </c>
      <c r="C545" s="189" t="str">
        <f t="shared" si="81"/>
        <v>-</v>
      </c>
      <c r="D545" s="190" t="str">
        <f t="shared" si="78"/>
        <v>-</v>
      </c>
      <c r="E545" s="191"/>
      <c r="F545" s="190" t="str">
        <f t="shared" si="79"/>
        <v>-</v>
      </c>
      <c r="G545" s="190" t="str">
        <f t="shared" si="74"/>
        <v>-</v>
      </c>
      <c r="H545" s="189" t="str">
        <f t="shared" si="75"/>
        <v>-</v>
      </c>
      <c r="I545" s="190" t="str">
        <f t="shared" si="76"/>
        <v>-</v>
      </c>
      <c r="J545" s="189" t="str">
        <f t="shared" si="80"/>
        <v>-</v>
      </c>
      <c r="K545" s="172"/>
    </row>
    <row r="546" spans="1:11" x14ac:dyDescent="0.2">
      <c r="A546" s="187" t="str">
        <f t="shared" si="77"/>
        <v>-</v>
      </c>
      <c r="B546" s="188" t="str">
        <f t="shared" si="73"/>
        <v>-</v>
      </c>
      <c r="C546" s="189" t="str">
        <f t="shared" si="81"/>
        <v>-</v>
      </c>
      <c r="D546" s="190" t="str">
        <f t="shared" si="78"/>
        <v>-</v>
      </c>
      <c r="E546" s="191"/>
      <c r="F546" s="190" t="str">
        <f t="shared" si="79"/>
        <v>-</v>
      </c>
      <c r="G546" s="190" t="str">
        <f t="shared" si="74"/>
        <v>-</v>
      </c>
      <c r="H546" s="189" t="str">
        <f t="shared" si="75"/>
        <v>-</v>
      </c>
      <c r="I546" s="190" t="str">
        <f t="shared" si="76"/>
        <v>-</v>
      </c>
      <c r="J546" s="189" t="str">
        <f t="shared" si="80"/>
        <v>-</v>
      </c>
      <c r="K546" s="172"/>
    </row>
    <row r="547" spans="1:11" x14ac:dyDescent="0.2">
      <c r="A547" s="187" t="str">
        <f t="shared" si="77"/>
        <v>-</v>
      </c>
      <c r="B547" s="188" t="str">
        <f t="shared" si="73"/>
        <v>-</v>
      </c>
      <c r="C547" s="189" t="str">
        <f t="shared" si="81"/>
        <v>-</v>
      </c>
      <c r="D547" s="190" t="str">
        <f t="shared" si="78"/>
        <v>-</v>
      </c>
      <c r="E547" s="191"/>
      <c r="F547" s="190" t="str">
        <f t="shared" si="79"/>
        <v>-</v>
      </c>
      <c r="G547" s="190" t="str">
        <f t="shared" si="74"/>
        <v>-</v>
      </c>
      <c r="H547" s="189" t="str">
        <f t="shared" si="75"/>
        <v>-</v>
      </c>
      <c r="I547" s="190" t="str">
        <f t="shared" si="76"/>
        <v>-</v>
      </c>
      <c r="J547" s="189" t="str">
        <f t="shared" si="80"/>
        <v>-</v>
      </c>
      <c r="K547" s="172"/>
    </row>
    <row r="548" spans="1:11" x14ac:dyDescent="0.2">
      <c r="A548" s="187" t="str">
        <f t="shared" si="77"/>
        <v>-</v>
      </c>
      <c r="B548" s="188" t="str">
        <f t="shared" si="73"/>
        <v>-</v>
      </c>
      <c r="C548" s="189" t="str">
        <f t="shared" si="81"/>
        <v>-</v>
      </c>
      <c r="D548" s="190" t="str">
        <f t="shared" si="78"/>
        <v>-</v>
      </c>
      <c r="E548" s="191"/>
      <c r="F548" s="190" t="str">
        <f t="shared" si="79"/>
        <v>-</v>
      </c>
      <c r="G548" s="190" t="str">
        <f t="shared" si="74"/>
        <v>-</v>
      </c>
      <c r="H548" s="189" t="str">
        <f t="shared" si="75"/>
        <v>-</v>
      </c>
      <c r="I548" s="190" t="str">
        <f t="shared" si="76"/>
        <v>-</v>
      </c>
      <c r="J548" s="189" t="str">
        <f t="shared" si="80"/>
        <v>-</v>
      </c>
      <c r="K548" s="172"/>
    </row>
    <row r="549" spans="1:11" x14ac:dyDescent="0.2">
      <c r="A549" s="187" t="str">
        <f t="shared" si="77"/>
        <v>-</v>
      </c>
      <c r="B549" s="188" t="str">
        <f t="shared" si="73"/>
        <v>-</v>
      </c>
      <c r="C549" s="189" t="str">
        <f t="shared" si="81"/>
        <v>-</v>
      </c>
      <c r="D549" s="190" t="str">
        <f t="shared" si="78"/>
        <v>-</v>
      </c>
      <c r="E549" s="191"/>
      <c r="F549" s="190" t="str">
        <f t="shared" si="79"/>
        <v>-</v>
      </c>
      <c r="G549" s="190" t="str">
        <f t="shared" si="74"/>
        <v>-</v>
      </c>
      <c r="H549" s="189" t="str">
        <f t="shared" si="75"/>
        <v>-</v>
      </c>
      <c r="I549" s="190" t="str">
        <f t="shared" si="76"/>
        <v>-</v>
      </c>
      <c r="J549" s="189" t="str">
        <f t="shared" si="80"/>
        <v>-</v>
      </c>
      <c r="K549" s="172"/>
    </row>
    <row r="550" spans="1:11" x14ac:dyDescent="0.2">
      <c r="A550" s="187" t="str">
        <f t="shared" si="77"/>
        <v>-</v>
      </c>
      <c r="B550" s="188" t="str">
        <f t="shared" si="73"/>
        <v>-</v>
      </c>
      <c r="C550" s="189" t="str">
        <f t="shared" si="81"/>
        <v>-</v>
      </c>
      <c r="D550" s="190" t="str">
        <f t="shared" si="78"/>
        <v>-</v>
      </c>
      <c r="E550" s="191"/>
      <c r="F550" s="190" t="str">
        <f t="shared" si="79"/>
        <v>-</v>
      </c>
      <c r="G550" s="190" t="str">
        <f t="shared" si="74"/>
        <v>-</v>
      </c>
      <c r="H550" s="189" t="str">
        <f t="shared" si="75"/>
        <v>-</v>
      </c>
      <c r="I550" s="190" t="str">
        <f t="shared" si="76"/>
        <v>-</v>
      </c>
      <c r="J550" s="189" t="str">
        <f t="shared" si="80"/>
        <v>-</v>
      </c>
      <c r="K550" s="172"/>
    </row>
    <row r="551" spans="1:11" x14ac:dyDescent="0.2">
      <c r="A551" s="187" t="str">
        <f t="shared" si="77"/>
        <v>-</v>
      </c>
      <c r="B551" s="188" t="str">
        <f t="shared" si="73"/>
        <v>-</v>
      </c>
      <c r="C551" s="189" t="str">
        <f t="shared" si="81"/>
        <v>-</v>
      </c>
      <c r="D551" s="190" t="str">
        <f t="shared" si="78"/>
        <v>-</v>
      </c>
      <c r="E551" s="191"/>
      <c r="F551" s="190" t="str">
        <f t="shared" si="79"/>
        <v>-</v>
      </c>
      <c r="G551" s="190" t="str">
        <f t="shared" si="74"/>
        <v>-</v>
      </c>
      <c r="H551" s="189" t="str">
        <f t="shared" si="75"/>
        <v>-</v>
      </c>
      <c r="I551" s="190" t="str">
        <f t="shared" si="76"/>
        <v>-</v>
      </c>
      <c r="J551" s="189" t="str">
        <f t="shared" si="80"/>
        <v>-</v>
      </c>
      <c r="K551" s="172"/>
    </row>
    <row r="552" spans="1:11" x14ac:dyDescent="0.2">
      <c r="A552" s="187" t="str">
        <f t="shared" si="77"/>
        <v>-</v>
      </c>
      <c r="B552" s="188" t="str">
        <f t="shared" si="73"/>
        <v>-</v>
      </c>
      <c r="C552" s="189" t="str">
        <f t="shared" si="81"/>
        <v>-</v>
      </c>
      <c r="D552" s="190" t="str">
        <f t="shared" si="78"/>
        <v>-</v>
      </c>
      <c r="E552" s="191"/>
      <c r="F552" s="190" t="str">
        <f t="shared" si="79"/>
        <v>-</v>
      </c>
      <c r="G552" s="190" t="str">
        <f t="shared" si="74"/>
        <v>-</v>
      </c>
      <c r="H552" s="189" t="str">
        <f t="shared" si="75"/>
        <v>-</v>
      </c>
      <c r="I552" s="190" t="str">
        <f t="shared" si="76"/>
        <v>-</v>
      </c>
      <c r="J552" s="189" t="str">
        <f t="shared" si="80"/>
        <v>-</v>
      </c>
      <c r="K552" s="172"/>
    </row>
    <row r="553" spans="1:11" x14ac:dyDescent="0.2">
      <c r="A553" s="187" t="str">
        <f t="shared" si="77"/>
        <v>-</v>
      </c>
      <c r="B553" s="188" t="str">
        <f t="shared" si="73"/>
        <v>-</v>
      </c>
      <c r="C553" s="189" t="str">
        <f t="shared" si="81"/>
        <v>-</v>
      </c>
      <c r="D553" s="190" t="str">
        <f t="shared" si="78"/>
        <v>-</v>
      </c>
      <c r="E553" s="191"/>
      <c r="F553" s="190" t="str">
        <f t="shared" si="79"/>
        <v>-</v>
      </c>
      <c r="G553" s="190" t="str">
        <f t="shared" si="74"/>
        <v>-</v>
      </c>
      <c r="H553" s="189" t="str">
        <f t="shared" si="75"/>
        <v>-</v>
      </c>
      <c r="I553" s="190" t="str">
        <f t="shared" si="76"/>
        <v>-</v>
      </c>
      <c r="J553" s="189" t="str">
        <f t="shared" si="80"/>
        <v>-</v>
      </c>
      <c r="K553" s="172"/>
    </row>
    <row r="554" spans="1:11" x14ac:dyDescent="0.2">
      <c r="A554" s="187" t="str">
        <f t="shared" si="77"/>
        <v>-</v>
      </c>
      <c r="B554" s="188" t="str">
        <f t="shared" si="73"/>
        <v>-</v>
      </c>
      <c r="C554" s="189" t="str">
        <f t="shared" si="81"/>
        <v>-</v>
      </c>
      <c r="D554" s="190" t="str">
        <f t="shared" si="78"/>
        <v>-</v>
      </c>
      <c r="E554" s="191"/>
      <c r="F554" s="190" t="str">
        <f t="shared" si="79"/>
        <v>-</v>
      </c>
      <c r="G554" s="190" t="str">
        <f t="shared" si="74"/>
        <v>-</v>
      </c>
      <c r="H554" s="189" t="str">
        <f t="shared" si="75"/>
        <v>-</v>
      </c>
      <c r="I554" s="190" t="str">
        <f t="shared" si="76"/>
        <v>-</v>
      </c>
      <c r="J554" s="189" t="str">
        <f t="shared" si="80"/>
        <v>-</v>
      </c>
      <c r="K554" s="172"/>
    </row>
    <row r="555" spans="1:11" x14ac:dyDescent="0.2">
      <c r="A555" s="187" t="str">
        <f t="shared" si="77"/>
        <v>-</v>
      </c>
      <c r="B555" s="188" t="str">
        <f t="shared" si="73"/>
        <v>-</v>
      </c>
      <c r="C555" s="189" t="str">
        <f t="shared" si="81"/>
        <v>-</v>
      </c>
      <c r="D555" s="190" t="str">
        <f t="shared" si="78"/>
        <v>-</v>
      </c>
      <c r="E555" s="191"/>
      <c r="F555" s="190" t="str">
        <f t="shared" si="79"/>
        <v>-</v>
      </c>
      <c r="G555" s="190" t="str">
        <f t="shared" si="74"/>
        <v>-</v>
      </c>
      <c r="H555" s="189" t="str">
        <f t="shared" si="75"/>
        <v>-</v>
      </c>
      <c r="I555" s="190" t="str">
        <f t="shared" si="76"/>
        <v>-</v>
      </c>
      <c r="J555" s="189" t="str">
        <f t="shared" si="80"/>
        <v>-</v>
      </c>
      <c r="K555" s="172"/>
    </row>
    <row r="556" spans="1:11" x14ac:dyDescent="0.2">
      <c r="A556" s="187" t="str">
        <f t="shared" si="77"/>
        <v>-</v>
      </c>
      <c r="B556" s="188" t="str">
        <f t="shared" si="73"/>
        <v>-</v>
      </c>
      <c r="C556" s="189" t="str">
        <f t="shared" si="81"/>
        <v>-</v>
      </c>
      <c r="D556" s="190" t="str">
        <f t="shared" si="78"/>
        <v>-</v>
      </c>
      <c r="E556" s="191"/>
      <c r="F556" s="190" t="str">
        <f t="shared" si="79"/>
        <v>-</v>
      </c>
      <c r="G556" s="190" t="str">
        <f t="shared" si="74"/>
        <v>-</v>
      </c>
      <c r="H556" s="189" t="str">
        <f t="shared" si="75"/>
        <v>-</v>
      </c>
      <c r="I556" s="190" t="str">
        <f t="shared" si="76"/>
        <v>-</v>
      </c>
      <c r="J556" s="189" t="str">
        <f t="shared" si="80"/>
        <v>-</v>
      </c>
      <c r="K556" s="172"/>
    </row>
    <row r="557" spans="1:11" x14ac:dyDescent="0.2">
      <c r="A557" s="187" t="str">
        <f t="shared" si="77"/>
        <v>-</v>
      </c>
      <c r="B557" s="188" t="str">
        <f t="shared" si="73"/>
        <v>-</v>
      </c>
      <c r="C557" s="189" t="str">
        <f t="shared" si="81"/>
        <v>-</v>
      </c>
      <c r="D557" s="190" t="str">
        <f t="shared" si="78"/>
        <v>-</v>
      </c>
      <c r="E557" s="191"/>
      <c r="F557" s="190" t="str">
        <f t="shared" si="79"/>
        <v>-</v>
      </c>
      <c r="G557" s="190" t="str">
        <f t="shared" si="74"/>
        <v>-</v>
      </c>
      <c r="H557" s="189" t="str">
        <f t="shared" si="75"/>
        <v>-</v>
      </c>
      <c r="I557" s="190" t="str">
        <f t="shared" si="76"/>
        <v>-</v>
      </c>
      <c r="J557" s="189" t="str">
        <f t="shared" si="80"/>
        <v>-</v>
      </c>
      <c r="K557" s="172"/>
    </row>
    <row r="558" spans="1:11" x14ac:dyDescent="0.2">
      <c r="A558" s="187" t="str">
        <f t="shared" si="77"/>
        <v>-</v>
      </c>
      <c r="B558" s="188" t="str">
        <f t="shared" si="73"/>
        <v>-</v>
      </c>
      <c r="C558" s="189" t="str">
        <f t="shared" si="81"/>
        <v>-</v>
      </c>
      <c r="D558" s="190" t="str">
        <f t="shared" si="78"/>
        <v>-</v>
      </c>
      <c r="E558" s="191"/>
      <c r="F558" s="190" t="str">
        <f t="shared" si="79"/>
        <v>-</v>
      </c>
      <c r="G558" s="190" t="str">
        <f t="shared" si="74"/>
        <v>-</v>
      </c>
      <c r="H558" s="189" t="str">
        <f t="shared" si="75"/>
        <v>-</v>
      </c>
      <c r="I558" s="190" t="str">
        <f t="shared" si="76"/>
        <v>-</v>
      </c>
      <c r="J558" s="189" t="str">
        <f t="shared" si="80"/>
        <v>-</v>
      </c>
      <c r="K558" s="172"/>
    </row>
    <row r="559" spans="1:11" x14ac:dyDescent="0.2">
      <c r="A559" s="187" t="str">
        <f t="shared" si="77"/>
        <v>-</v>
      </c>
      <c r="B559" s="188" t="str">
        <f t="shared" si="73"/>
        <v>-</v>
      </c>
      <c r="C559" s="189" t="str">
        <f t="shared" si="81"/>
        <v>-</v>
      </c>
      <c r="D559" s="190" t="str">
        <f t="shared" si="78"/>
        <v>-</v>
      </c>
      <c r="E559" s="191"/>
      <c r="F559" s="190" t="str">
        <f t="shared" si="79"/>
        <v>-</v>
      </c>
      <c r="G559" s="190" t="str">
        <f t="shared" si="74"/>
        <v>-</v>
      </c>
      <c r="H559" s="189" t="str">
        <f t="shared" si="75"/>
        <v>-</v>
      </c>
      <c r="I559" s="190" t="str">
        <f t="shared" si="76"/>
        <v>-</v>
      </c>
      <c r="J559" s="189" t="str">
        <f t="shared" si="80"/>
        <v>-</v>
      </c>
      <c r="K559" s="172"/>
    </row>
    <row r="560" spans="1:11" x14ac:dyDescent="0.2">
      <c r="A560" s="187" t="str">
        <f t="shared" si="77"/>
        <v>-</v>
      </c>
      <c r="B560" s="188" t="str">
        <f t="shared" si="73"/>
        <v>-</v>
      </c>
      <c r="C560" s="189" t="str">
        <f t="shared" si="81"/>
        <v>-</v>
      </c>
      <c r="D560" s="190" t="str">
        <f t="shared" si="78"/>
        <v>-</v>
      </c>
      <c r="E560" s="191"/>
      <c r="F560" s="190" t="str">
        <f t="shared" si="79"/>
        <v>-</v>
      </c>
      <c r="G560" s="190" t="str">
        <f t="shared" si="74"/>
        <v>-</v>
      </c>
      <c r="H560" s="189" t="str">
        <f t="shared" si="75"/>
        <v>-</v>
      </c>
      <c r="I560" s="190" t="str">
        <f t="shared" si="76"/>
        <v>-</v>
      </c>
      <c r="J560" s="189" t="str">
        <f t="shared" si="80"/>
        <v>-</v>
      </c>
      <c r="K560" s="172"/>
    </row>
    <row r="561" spans="1:11" x14ac:dyDescent="0.2">
      <c r="A561" s="187" t="str">
        <f t="shared" si="77"/>
        <v>-</v>
      </c>
      <c r="B561" s="188" t="str">
        <f t="shared" si="73"/>
        <v>-</v>
      </c>
      <c r="C561" s="189" t="str">
        <f t="shared" si="81"/>
        <v>-</v>
      </c>
      <c r="D561" s="190" t="str">
        <f t="shared" si="78"/>
        <v>-</v>
      </c>
      <c r="E561" s="191"/>
      <c r="F561" s="190" t="str">
        <f t="shared" si="79"/>
        <v>-</v>
      </c>
      <c r="G561" s="190" t="str">
        <f t="shared" si="74"/>
        <v>-</v>
      </c>
      <c r="H561" s="189" t="str">
        <f t="shared" si="75"/>
        <v>-</v>
      </c>
      <c r="I561" s="190" t="str">
        <f t="shared" si="76"/>
        <v>-</v>
      </c>
      <c r="J561" s="189" t="str">
        <f t="shared" si="80"/>
        <v>-</v>
      </c>
      <c r="K561" s="172"/>
    </row>
    <row r="562" spans="1:11" x14ac:dyDescent="0.2">
      <c r="A562" s="187" t="str">
        <f t="shared" si="77"/>
        <v>-</v>
      </c>
      <c r="B562" s="188" t="str">
        <f t="shared" si="73"/>
        <v>-</v>
      </c>
      <c r="C562" s="189" t="str">
        <f t="shared" si="81"/>
        <v>-</v>
      </c>
      <c r="D562" s="190" t="str">
        <f t="shared" si="78"/>
        <v>-</v>
      </c>
      <c r="E562" s="191"/>
      <c r="F562" s="190" t="str">
        <f t="shared" si="79"/>
        <v>-</v>
      </c>
      <c r="G562" s="190" t="str">
        <f t="shared" si="74"/>
        <v>-</v>
      </c>
      <c r="H562" s="189" t="str">
        <f t="shared" si="75"/>
        <v>-</v>
      </c>
      <c r="I562" s="190" t="str">
        <f t="shared" si="76"/>
        <v>-</v>
      </c>
      <c r="J562" s="189" t="str">
        <f t="shared" si="80"/>
        <v>-</v>
      </c>
      <c r="K562" s="172"/>
    </row>
    <row r="563" spans="1:11" x14ac:dyDescent="0.2">
      <c r="A563" s="187" t="str">
        <f t="shared" si="77"/>
        <v>-</v>
      </c>
      <c r="B563" s="188" t="str">
        <f t="shared" si="73"/>
        <v>-</v>
      </c>
      <c r="C563" s="189" t="str">
        <f t="shared" si="81"/>
        <v>-</v>
      </c>
      <c r="D563" s="190" t="str">
        <f t="shared" si="78"/>
        <v>-</v>
      </c>
      <c r="E563" s="191"/>
      <c r="F563" s="190" t="str">
        <f t="shared" si="79"/>
        <v>-</v>
      </c>
      <c r="G563" s="190" t="str">
        <f t="shared" si="74"/>
        <v>-</v>
      </c>
      <c r="H563" s="189" t="str">
        <f t="shared" si="75"/>
        <v>-</v>
      </c>
      <c r="I563" s="190" t="str">
        <f t="shared" si="76"/>
        <v>-</v>
      </c>
      <c r="J563" s="189" t="str">
        <f t="shared" si="80"/>
        <v>-</v>
      </c>
      <c r="K563" s="172"/>
    </row>
    <row r="564" spans="1:11" x14ac:dyDescent="0.2">
      <c r="A564" s="187" t="str">
        <f t="shared" si="77"/>
        <v>-</v>
      </c>
      <c r="B564" s="188" t="str">
        <f t="shared" si="73"/>
        <v>-</v>
      </c>
      <c r="C564" s="189" t="str">
        <f t="shared" si="81"/>
        <v>-</v>
      </c>
      <c r="D564" s="190" t="str">
        <f t="shared" si="78"/>
        <v>-</v>
      </c>
      <c r="E564" s="191"/>
      <c r="F564" s="190" t="str">
        <f t="shared" si="79"/>
        <v>-</v>
      </c>
      <c r="G564" s="190" t="str">
        <f t="shared" si="74"/>
        <v>-</v>
      </c>
      <c r="H564" s="189" t="str">
        <f t="shared" si="75"/>
        <v>-</v>
      </c>
      <c r="I564" s="190" t="str">
        <f t="shared" si="76"/>
        <v>-</v>
      </c>
      <c r="J564" s="189" t="str">
        <f t="shared" si="80"/>
        <v>-</v>
      </c>
      <c r="K564" s="172"/>
    </row>
    <row r="565" spans="1:11" x14ac:dyDescent="0.2">
      <c r="A565" s="187" t="str">
        <f t="shared" si="77"/>
        <v>-</v>
      </c>
      <c r="B565" s="188" t="str">
        <f t="shared" si="73"/>
        <v>-</v>
      </c>
      <c r="C565" s="189" t="str">
        <f t="shared" si="81"/>
        <v>-</v>
      </c>
      <c r="D565" s="190" t="str">
        <f t="shared" si="78"/>
        <v>-</v>
      </c>
      <c r="E565" s="191"/>
      <c r="F565" s="190" t="str">
        <f t="shared" si="79"/>
        <v>-</v>
      </c>
      <c r="G565" s="190" t="str">
        <f t="shared" si="74"/>
        <v>-</v>
      </c>
      <c r="H565" s="189" t="str">
        <f t="shared" si="75"/>
        <v>-</v>
      </c>
      <c r="I565" s="190" t="str">
        <f t="shared" si="76"/>
        <v>-</v>
      </c>
      <c r="J565" s="189" t="str">
        <f t="shared" si="80"/>
        <v>-</v>
      </c>
      <c r="K565" s="172"/>
    </row>
    <row r="566" spans="1:11" x14ac:dyDescent="0.2">
      <c r="A566" s="187" t="str">
        <f t="shared" si="77"/>
        <v>-</v>
      </c>
      <c r="B566" s="188" t="str">
        <f t="shared" si="73"/>
        <v>-</v>
      </c>
      <c r="C566" s="189" t="str">
        <f t="shared" si="81"/>
        <v>-</v>
      </c>
      <c r="D566" s="190" t="str">
        <f t="shared" si="78"/>
        <v>-</v>
      </c>
      <c r="E566" s="191"/>
      <c r="F566" s="190" t="str">
        <f t="shared" si="79"/>
        <v>-</v>
      </c>
      <c r="G566" s="190" t="str">
        <f t="shared" si="74"/>
        <v>-</v>
      </c>
      <c r="H566" s="189" t="str">
        <f t="shared" si="75"/>
        <v>-</v>
      </c>
      <c r="I566" s="190" t="str">
        <f t="shared" si="76"/>
        <v>-</v>
      </c>
      <c r="J566" s="189" t="str">
        <f t="shared" si="80"/>
        <v>-</v>
      </c>
      <c r="K566" s="172"/>
    </row>
    <row r="567" spans="1:11" x14ac:dyDescent="0.2">
      <c r="A567" s="187" t="str">
        <f t="shared" si="77"/>
        <v>-</v>
      </c>
      <c r="B567" s="188" t="str">
        <f t="shared" si="73"/>
        <v>-</v>
      </c>
      <c r="C567" s="189" t="str">
        <f t="shared" si="81"/>
        <v>-</v>
      </c>
      <c r="D567" s="190" t="str">
        <f t="shared" si="78"/>
        <v>-</v>
      </c>
      <c r="E567" s="191"/>
      <c r="F567" s="190" t="str">
        <f t="shared" si="79"/>
        <v>-</v>
      </c>
      <c r="G567" s="190" t="str">
        <f t="shared" si="74"/>
        <v>-</v>
      </c>
      <c r="H567" s="189" t="str">
        <f t="shared" si="75"/>
        <v>-</v>
      </c>
      <c r="I567" s="190" t="str">
        <f t="shared" si="76"/>
        <v>-</v>
      </c>
      <c r="J567" s="189" t="str">
        <f t="shared" si="80"/>
        <v>-</v>
      </c>
      <c r="K567" s="172"/>
    </row>
    <row r="568" spans="1:11" x14ac:dyDescent="0.2">
      <c r="A568" s="187" t="str">
        <f t="shared" si="77"/>
        <v>-</v>
      </c>
      <c r="B568" s="188" t="str">
        <f t="shared" si="73"/>
        <v>-</v>
      </c>
      <c r="C568" s="189" t="str">
        <f t="shared" si="81"/>
        <v>-</v>
      </c>
      <c r="D568" s="190" t="str">
        <f t="shared" si="78"/>
        <v>-</v>
      </c>
      <c r="E568" s="191"/>
      <c r="F568" s="190" t="str">
        <f t="shared" si="79"/>
        <v>-</v>
      </c>
      <c r="G568" s="190" t="str">
        <f t="shared" si="74"/>
        <v>-</v>
      </c>
      <c r="H568" s="189" t="str">
        <f t="shared" si="75"/>
        <v>-</v>
      </c>
      <c r="I568" s="190" t="str">
        <f t="shared" si="76"/>
        <v>-</v>
      </c>
      <c r="J568" s="189" t="str">
        <f t="shared" si="80"/>
        <v>-</v>
      </c>
      <c r="K568" s="172"/>
    </row>
    <row r="569" spans="1:11" x14ac:dyDescent="0.2">
      <c r="A569" s="187" t="str">
        <f t="shared" si="77"/>
        <v>-</v>
      </c>
      <c r="B569" s="188" t="str">
        <f t="shared" si="73"/>
        <v>-</v>
      </c>
      <c r="C569" s="189" t="str">
        <f t="shared" si="81"/>
        <v>-</v>
      </c>
      <c r="D569" s="190" t="str">
        <f t="shared" si="78"/>
        <v>-</v>
      </c>
      <c r="E569" s="191"/>
      <c r="F569" s="190" t="str">
        <f t="shared" si="79"/>
        <v>-</v>
      </c>
      <c r="G569" s="190" t="str">
        <f t="shared" si="74"/>
        <v>-</v>
      </c>
      <c r="H569" s="189" t="str">
        <f t="shared" si="75"/>
        <v>-</v>
      </c>
      <c r="I569" s="190" t="str">
        <f t="shared" si="76"/>
        <v>-</v>
      </c>
      <c r="J569" s="189" t="str">
        <f t="shared" si="80"/>
        <v>-</v>
      </c>
      <c r="K569" s="172"/>
    </row>
    <row r="570" spans="1:11" x14ac:dyDescent="0.2">
      <c r="A570" s="187" t="str">
        <f t="shared" si="77"/>
        <v>-</v>
      </c>
      <c r="B570" s="188" t="str">
        <f t="shared" si="73"/>
        <v>-</v>
      </c>
      <c r="C570" s="189" t="str">
        <f t="shared" si="81"/>
        <v>-</v>
      </c>
      <c r="D570" s="190" t="str">
        <f t="shared" si="78"/>
        <v>-</v>
      </c>
      <c r="E570" s="191"/>
      <c r="F570" s="190" t="str">
        <f t="shared" si="79"/>
        <v>-</v>
      </c>
      <c r="G570" s="190" t="str">
        <f t="shared" si="74"/>
        <v>-</v>
      </c>
      <c r="H570" s="189" t="str">
        <f t="shared" si="75"/>
        <v>-</v>
      </c>
      <c r="I570" s="190" t="str">
        <f t="shared" si="76"/>
        <v>-</v>
      </c>
      <c r="J570" s="189" t="str">
        <f t="shared" si="80"/>
        <v>-</v>
      </c>
      <c r="K570" s="172"/>
    </row>
    <row r="571" spans="1:11" x14ac:dyDescent="0.2">
      <c r="A571" s="187" t="str">
        <f t="shared" si="77"/>
        <v>-</v>
      </c>
      <c r="B571" s="188" t="str">
        <f t="shared" si="73"/>
        <v>-</v>
      </c>
      <c r="C571" s="189" t="str">
        <f t="shared" si="81"/>
        <v>-</v>
      </c>
      <c r="D571" s="190" t="str">
        <f t="shared" si="78"/>
        <v>-</v>
      </c>
      <c r="E571" s="191"/>
      <c r="F571" s="190" t="str">
        <f t="shared" si="79"/>
        <v>-</v>
      </c>
      <c r="G571" s="190" t="str">
        <f t="shared" si="74"/>
        <v>-</v>
      </c>
      <c r="H571" s="189" t="str">
        <f t="shared" si="75"/>
        <v>-</v>
      </c>
      <c r="I571" s="190" t="str">
        <f t="shared" si="76"/>
        <v>-</v>
      </c>
      <c r="J571" s="189" t="str">
        <f t="shared" si="80"/>
        <v>-</v>
      </c>
      <c r="K571" s="172"/>
    </row>
    <row r="572" spans="1:11" x14ac:dyDescent="0.2">
      <c r="A572" s="187" t="str">
        <f t="shared" si="77"/>
        <v>-</v>
      </c>
      <c r="B572" s="188" t="str">
        <f t="shared" si="73"/>
        <v>-</v>
      </c>
      <c r="C572" s="189" t="str">
        <f t="shared" si="81"/>
        <v>-</v>
      </c>
      <c r="D572" s="190" t="str">
        <f t="shared" si="78"/>
        <v>-</v>
      </c>
      <c r="E572" s="191"/>
      <c r="F572" s="190" t="str">
        <f t="shared" si="79"/>
        <v>-</v>
      </c>
      <c r="G572" s="190" t="str">
        <f t="shared" si="74"/>
        <v>-</v>
      </c>
      <c r="H572" s="189" t="str">
        <f t="shared" si="75"/>
        <v>-</v>
      </c>
      <c r="I572" s="190" t="str">
        <f t="shared" si="76"/>
        <v>-</v>
      </c>
      <c r="J572" s="189" t="str">
        <f t="shared" si="80"/>
        <v>-</v>
      </c>
      <c r="K572" s="172"/>
    </row>
    <row r="573" spans="1:11" x14ac:dyDescent="0.2">
      <c r="A573" s="187" t="str">
        <f t="shared" si="77"/>
        <v>-</v>
      </c>
      <c r="B573" s="188" t="str">
        <f t="shared" si="73"/>
        <v>-</v>
      </c>
      <c r="C573" s="189" t="str">
        <f t="shared" si="81"/>
        <v>-</v>
      </c>
      <c r="D573" s="190" t="str">
        <f t="shared" si="78"/>
        <v>-</v>
      </c>
      <c r="E573" s="191"/>
      <c r="F573" s="190" t="str">
        <f t="shared" si="79"/>
        <v>-</v>
      </c>
      <c r="G573" s="190" t="str">
        <f t="shared" si="74"/>
        <v>-</v>
      </c>
      <c r="H573" s="189" t="str">
        <f t="shared" si="75"/>
        <v>-</v>
      </c>
      <c r="I573" s="190" t="str">
        <f t="shared" si="76"/>
        <v>-</v>
      </c>
      <c r="J573" s="189" t="str">
        <f t="shared" si="80"/>
        <v>-</v>
      </c>
      <c r="K573" s="172"/>
    </row>
    <row r="574" spans="1:11" x14ac:dyDescent="0.2">
      <c r="A574" s="187" t="str">
        <f t="shared" si="77"/>
        <v>-</v>
      </c>
      <c r="B574" s="188" t="str">
        <f t="shared" si="73"/>
        <v>-</v>
      </c>
      <c r="C574" s="189" t="str">
        <f t="shared" si="81"/>
        <v>-</v>
      </c>
      <c r="D574" s="190" t="str">
        <f t="shared" si="78"/>
        <v>-</v>
      </c>
      <c r="E574" s="191"/>
      <c r="F574" s="190" t="str">
        <f t="shared" si="79"/>
        <v>-</v>
      </c>
      <c r="G574" s="190" t="str">
        <f t="shared" si="74"/>
        <v>-</v>
      </c>
      <c r="H574" s="189" t="str">
        <f t="shared" si="75"/>
        <v>-</v>
      </c>
      <c r="I574" s="190" t="str">
        <f t="shared" si="76"/>
        <v>-</v>
      </c>
      <c r="J574" s="189" t="str">
        <f t="shared" si="80"/>
        <v>-</v>
      </c>
      <c r="K574" s="172"/>
    </row>
    <row r="575" spans="1:11" x14ac:dyDescent="0.2">
      <c r="A575" s="187" t="str">
        <f t="shared" si="77"/>
        <v>-</v>
      </c>
      <c r="B575" s="188" t="str">
        <f t="shared" si="73"/>
        <v>-</v>
      </c>
      <c r="C575" s="189" t="str">
        <f t="shared" si="81"/>
        <v>-</v>
      </c>
      <c r="D575" s="190" t="str">
        <f t="shared" si="78"/>
        <v>-</v>
      </c>
      <c r="E575" s="191"/>
      <c r="F575" s="190" t="str">
        <f t="shared" si="79"/>
        <v>-</v>
      </c>
      <c r="G575" s="190" t="str">
        <f t="shared" si="74"/>
        <v>-</v>
      </c>
      <c r="H575" s="189" t="str">
        <f t="shared" si="75"/>
        <v>-</v>
      </c>
      <c r="I575" s="190" t="str">
        <f t="shared" si="76"/>
        <v>-</v>
      </c>
      <c r="J575" s="189" t="str">
        <f t="shared" si="80"/>
        <v>-</v>
      </c>
      <c r="K575" s="172"/>
    </row>
    <row r="576" spans="1:11" x14ac:dyDescent="0.2">
      <c r="A576" s="187" t="str">
        <f t="shared" si="77"/>
        <v>-</v>
      </c>
      <c r="B576" s="188" t="str">
        <f t="shared" si="73"/>
        <v>-</v>
      </c>
      <c r="C576" s="189" t="str">
        <f t="shared" si="81"/>
        <v>-</v>
      </c>
      <c r="D576" s="190" t="str">
        <f t="shared" si="78"/>
        <v>-</v>
      </c>
      <c r="E576" s="191"/>
      <c r="F576" s="190" t="str">
        <f t="shared" si="79"/>
        <v>-</v>
      </c>
      <c r="G576" s="190" t="str">
        <f t="shared" si="74"/>
        <v>-</v>
      </c>
      <c r="H576" s="189" t="str">
        <f t="shared" si="75"/>
        <v>-</v>
      </c>
      <c r="I576" s="190" t="str">
        <f t="shared" si="76"/>
        <v>-</v>
      </c>
      <c r="J576" s="189" t="str">
        <f t="shared" si="80"/>
        <v>-</v>
      </c>
      <c r="K576" s="172"/>
    </row>
    <row r="577" spans="1:11" x14ac:dyDescent="0.2">
      <c r="A577" s="187" t="str">
        <f t="shared" si="77"/>
        <v>-</v>
      </c>
      <c r="B577" s="188" t="str">
        <f t="shared" si="73"/>
        <v>-</v>
      </c>
      <c r="C577" s="189" t="str">
        <f t="shared" si="81"/>
        <v>-</v>
      </c>
      <c r="D577" s="190" t="str">
        <f t="shared" si="78"/>
        <v>-</v>
      </c>
      <c r="E577" s="191"/>
      <c r="F577" s="190" t="str">
        <f t="shared" si="79"/>
        <v>-</v>
      </c>
      <c r="G577" s="190" t="str">
        <f t="shared" si="74"/>
        <v>-</v>
      </c>
      <c r="H577" s="189" t="str">
        <f t="shared" si="75"/>
        <v>-</v>
      </c>
      <c r="I577" s="190" t="str">
        <f t="shared" si="76"/>
        <v>-</v>
      </c>
      <c r="J577" s="189" t="str">
        <f t="shared" si="80"/>
        <v>-</v>
      </c>
      <c r="K577" s="172"/>
    </row>
    <row r="578" spans="1:11" x14ac:dyDescent="0.2">
      <c r="A578" s="187" t="str">
        <f t="shared" si="77"/>
        <v>-</v>
      </c>
      <c r="B578" s="188" t="str">
        <f t="shared" si="73"/>
        <v>-</v>
      </c>
      <c r="C578" s="189" t="str">
        <f t="shared" si="81"/>
        <v>-</v>
      </c>
      <c r="D578" s="190" t="str">
        <f t="shared" si="78"/>
        <v>-</v>
      </c>
      <c r="E578" s="191"/>
      <c r="F578" s="190" t="str">
        <f t="shared" si="79"/>
        <v>-</v>
      </c>
      <c r="G578" s="190" t="str">
        <f t="shared" si="74"/>
        <v>-</v>
      </c>
      <c r="H578" s="189" t="str">
        <f t="shared" si="75"/>
        <v>-</v>
      </c>
      <c r="I578" s="190" t="str">
        <f t="shared" si="76"/>
        <v>-</v>
      </c>
      <c r="J578" s="189" t="str">
        <f t="shared" si="80"/>
        <v>-</v>
      </c>
      <c r="K578" s="172"/>
    </row>
    <row r="579" spans="1:11" x14ac:dyDescent="0.2">
      <c r="A579" s="187" t="str">
        <f t="shared" si="77"/>
        <v>-</v>
      </c>
      <c r="B579" s="188" t="str">
        <f t="shared" si="73"/>
        <v>-</v>
      </c>
      <c r="C579" s="189" t="str">
        <f t="shared" si="81"/>
        <v>-</v>
      </c>
      <c r="D579" s="190" t="str">
        <f t="shared" si="78"/>
        <v>-</v>
      </c>
      <c r="E579" s="191"/>
      <c r="F579" s="190" t="str">
        <f t="shared" si="79"/>
        <v>-</v>
      </c>
      <c r="G579" s="190" t="str">
        <f t="shared" si="74"/>
        <v>-</v>
      </c>
      <c r="H579" s="189" t="str">
        <f t="shared" si="75"/>
        <v>-</v>
      </c>
      <c r="I579" s="190" t="str">
        <f t="shared" si="76"/>
        <v>-</v>
      </c>
      <c r="J579" s="189" t="str">
        <f t="shared" si="80"/>
        <v>-</v>
      </c>
      <c r="K579" s="172"/>
    </row>
    <row r="580" spans="1:11" x14ac:dyDescent="0.2">
      <c r="A580" s="187" t="str">
        <f t="shared" si="77"/>
        <v>-</v>
      </c>
      <c r="B580" s="188" t="str">
        <f t="shared" si="73"/>
        <v>-</v>
      </c>
      <c r="C580" s="189" t="str">
        <f t="shared" si="81"/>
        <v>-</v>
      </c>
      <c r="D580" s="190" t="str">
        <f t="shared" si="78"/>
        <v>-</v>
      </c>
      <c r="E580" s="191"/>
      <c r="F580" s="190" t="str">
        <f t="shared" si="79"/>
        <v>-</v>
      </c>
      <c r="G580" s="190" t="str">
        <f t="shared" si="74"/>
        <v>-</v>
      </c>
      <c r="H580" s="189" t="str">
        <f t="shared" si="75"/>
        <v>-</v>
      </c>
      <c r="I580" s="190" t="str">
        <f t="shared" si="76"/>
        <v>-</v>
      </c>
      <c r="J580" s="189" t="str">
        <f t="shared" si="80"/>
        <v>-</v>
      </c>
      <c r="K580" s="172"/>
    </row>
    <row r="581" spans="1:11" x14ac:dyDescent="0.2">
      <c r="A581" s="187" t="str">
        <f t="shared" si="77"/>
        <v>-</v>
      </c>
      <c r="B581" s="188" t="str">
        <f t="shared" si="73"/>
        <v>-</v>
      </c>
      <c r="C581" s="189" t="str">
        <f t="shared" si="81"/>
        <v>-</v>
      </c>
      <c r="D581" s="190" t="str">
        <f t="shared" si="78"/>
        <v>-</v>
      </c>
      <c r="E581" s="191"/>
      <c r="F581" s="190" t="str">
        <f t="shared" si="79"/>
        <v>-</v>
      </c>
      <c r="G581" s="190" t="str">
        <f t="shared" si="74"/>
        <v>-</v>
      </c>
      <c r="H581" s="189" t="str">
        <f t="shared" si="75"/>
        <v>-</v>
      </c>
      <c r="I581" s="190" t="str">
        <f t="shared" si="76"/>
        <v>-</v>
      </c>
      <c r="J581" s="189" t="str">
        <f t="shared" si="80"/>
        <v>-</v>
      </c>
      <c r="K581" s="172"/>
    </row>
    <row r="582" spans="1:11" x14ac:dyDescent="0.2">
      <c r="A582" s="187" t="str">
        <f t="shared" si="77"/>
        <v>-</v>
      </c>
      <c r="B582" s="188" t="str">
        <f t="shared" si="73"/>
        <v>-</v>
      </c>
      <c r="C582" s="189" t="str">
        <f t="shared" si="81"/>
        <v>-</v>
      </c>
      <c r="D582" s="190" t="str">
        <f t="shared" si="78"/>
        <v>-</v>
      </c>
      <c r="E582" s="191"/>
      <c r="F582" s="190" t="str">
        <f t="shared" si="79"/>
        <v>-</v>
      </c>
      <c r="G582" s="190" t="str">
        <f t="shared" si="74"/>
        <v>-</v>
      </c>
      <c r="H582" s="189" t="str">
        <f t="shared" si="75"/>
        <v>-</v>
      </c>
      <c r="I582" s="190" t="str">
        <f t="shared" si="76"/>
        <v>-</v>
      </c>
      <c r="J582" s="189" t="str">
        <f t="shared" si="80"/>
        <v>-</v>
      </c>
      <c r="K582" s="172"/>
    </row>
    <row r="583" spans="1:11" x14ac:dyDescent="0.2">
      <c r="A583" s="187" t="str">
        <f t="shared" si="77"/>
        <v>-</v>
      </c>
      <c r="B583" s="188" t="str">
        <f t="shared" si="73"/>
        <v>-</v>
      </c>
      <c r="C583" s="189" t="str">
        <f t="shared" si="81"/>
        <v>-</v>
      </c>
      <c r="D583" s="190" t="str">
        <f t="shared" si="78"/>
        <v>-</v>
      </c>
      <c r="E583" s="191"/>
      <c r="F583" s="190" t="str">
        <f t="shared" si="79"/>
        <v>-</v>
      </c>
      <c r="G583" s="190" t="str">
        <f t="shared" si="74"/>
        <v>-</v>
      </c>
      <c r="H583" s="189" t="str">
        <f t="shared" si="75"/>
        <v>-</v>
      </c>
      <c r="I583" s="190" t="str">
        <f t="shared" si="76"/>
        <v>-</v>
      </c>
      <c r="J583" s="189" t="str">
        <f t="shared" si="80"/>
        <v>-</v>
      </c>
      <c r="K583" s="172"/>
    </row>
    <row r="584" spans="1:11" x14ac:dyDescent="0.2">
      <c r="A584" s="187" t="str">
        <f t="shared" si="77"/>
        <v>-</v>
      </c>
      <c r="B584" s="188" t="str">
        <f t="shared" si="73"/>
        <v>-</v>
      </c>
      <c r="C584" s="189" t="str">
        <f t="shared" si="81"/>
        <v>-</v>
      </c>
      <c r="D584" s="190" t="str">
        <f t="shared" si="78"/>
        <v>-</v>
      </c>
      <c r="E584" s="191"/>
      <c r="F584" s="190" t="str">
        <f t="shared" si="79"/>
        <v>-</v>
      </c>
      <c r="G584" s="190" t="str">
        <f t="shared" si="74"/>
        <v>-</v>
      </c>
      <c r="H584" s="189" t="str">
        <f t="shared" si="75"/>
        <v>-</v>
      </c>
      <c r="I584" s="190" t="str">
        <f t="shared" si="76"/>
        <v>-</v>
      </c>
      <c r="J584" s="189" t="str">
        <f t="shared" si="80"/>
        <v>-</v>
      </c>
      <c r="K584" s="172"/>
    </row>
    <row r="585" spans="1:11" x14ac:dyDescent="0.2">
      <c r="A585" s="187" t="str">
        <f t="shared" si="77"/>
        <v>-</v>
      </c>
      <c r="B585" s="188" t="str">
        <f t="shared" si="73"/>
        <v>-</v>
      </c>
      <c r="C585" s="189" t="str">
        <f t="shared" si="81"/>
        <v>-</v>
      </c>
      <c r="D585" s="190" t="str">
        <f t="shared" si="78"/>
        <v>-</v>
      </c>
      <c r="E585" s="191"/>
      <c r="F585" s="190" t="str">
        <f t="shared" si="79"/>
        <v>-</v>
      </c>
      <c r="G585" s="190" t="str">
        <f t="shared" si="74"/>
        <v>-</v>
      </c>
      <c r="H585" s="189" t="str">
        <f t="shared" si="75"/>
        <v>-</v>
      </c>
      <c r="I585" s="190" t="str">
        <f t="shared" si="76"/>
        <v>-</v>
      </c>
      <c r="J585" s="189" t="str">
        <f t="shared" si="80"/>
        <v>-</v>
      </c>
      <c r="K585" s="172"/>
    </row>
    <row r="586" spans="1:11" x14ac:dyDescent="0.2">
      <c r="A586" s="187" t="str">
        <f t="shared" si="77"/>
        <v>-</v>
      </c>
      <c r="B586" s="188" t="str">
        <f t="shared" ref="B586:B649" si="82">IF(ISERROR((DATE(YEAR($D$7),MONTH($D$7)+(A586)*12/$D$6,DAY($D$7)))),"-",DATE(YEAR($D$7),MONTH($D$7)+(A586)*12/$D$6,DAY($D$7)))</f>
        <v>-</v>
      </c>
      <c r="C586" s="189" t="str">
        <f t="shared" si="81"/>
        <v>-</v>
      </c>
      <c r="D586" s="190" t="str">
        <f t="shared" si="78"/>
        <v>-</v>
      </c>
      <c r="E586" s="191"/>
      <c r="F586" s="190" t="str">
        <f t="shared" si="79"/>
        <v>-</v>
      </c>
      <c r="G586" s="190" t="str">
        <f t="shared" ref="G586:G649" si="83">IF(ISERROR(F586-H586),"-",F586-H586)</f>
        <v>-</v>
      </c>
      <c r="H586" s="189" t="str">
        <f t="shared" ref="H586:H649" si="84">IF(ISERROR(C586*($D$4/$D$6)),"-",C586*($D$4/$D$6))</f>
        <v>-</v>
      </c>
      <c r="I586" s="190" t="str">
        <f t="shared" ref="I586:I649" si="85">IF(ISERROR(C586-G586),"-",C586-G586)</f>
        <v>-</v>
      </c>
      <c r="J586" s="189" t="str">
        <f t="shared" si="80"/>
        <v>-</v>
      </c>
      <c r="K586" s="172"/>
    </row>
    <row r="587" spans="1:11" x14ac:dyDescent="0.2">
      <c r="A587" s="187" t="str">
        <f t="shared" ref="A587:A650" si="86">IF(A586&lt;$G$4,(A586+1),"-")</f>
        <v>-</v>
      </c>
      <c r="B587" s="188" t="str">
        <f t="shared" si="82"/>
        <v>-</v>
      </c>
      <c r="C587" s="189" t="str">
        <f t="shared" si="81"/>
        <v>-</v>
      </c>
      <c r="D587" s="190" t="str">
        <f t="shared" ref="D587:D650" si="87">IF(ISERROR($G$3),"-",$G$3)</f>
        <v>-</v>
      </c>
      <c r="E587" s="191"/>
      <c r="F587" s="190" t="str">
        <f t="shared" ref="F587:F650" si="88">IF(ISERROR(D587+E587),"-",D587+E587)</f>
        <v>-</v>
      </c>
      <c r="G587" s="190" t="str">
        <f t="shared" si="83"/>
        <v>-</v>
      </c>
      <c r="H587" s="189" t="str">
        <f t="shared" si="84"/>
        <v>-</v>
      </c>
      <c r="I587" s="190" t="str">
        <f t="shared" si="85"/>
        <v>-</v>
      </c>
      <c r="J587" s="189" t="str">
        <f t="shared" si="80"/>
        <v>-</v>
      </c>
      <c r="K587" s="172"/>
    </row>
    <row r="588" spans="1:11" x14ac:dyDescent="0.2">
      <c r="A588" s="187" t="str">
        <f t="shared" si="86"/>
        <v>-</v>
      </c>
      <c r="B588" s="188" t="str">
        <f t="shared" si="82"/>
        <v>-</v>
      </c>
      <c r="C588" s="189" t="str">
        <f t="shared" si="81"/>
        <v>-</v>
      </c>
      <c r="D588" s="190" t="str">
        <f t="shared" si="87"/>
        <v>-</v>
      </c>
      <c r="E588" s="191"/>
      <c r="F588" s="190" t="str">
        <f t="shared" si="88"/>
        <v>-</v>
      </c>
      <c r="G588" s="190" t="str">
        <f t="shared" si="83"/>
        <v>-</v>
      </c>
      <c r="H588" s="189" t="str">
        <f t="shared" si="84"/>
        <v>-</v>
      </c>
      <c r="I588" s="190" t="str">
        <f t="shared" si="85"/>
        <v>-</v>
      </c>
      <c r="J588" s="189" t="str">
        <f t="shared" ref="J588:J651" si="89">IF(ISERROR(H588+J587),"-",H588+J587)</f>
        <v>-</v>
      </c>
      <c r="K588" s="172"/>
    </row>
    <row r="589" spans="1:11" x14ac:dyDescent="0.2">
      <c r="A589" s="187" t="str">
        <f t="shared" si="86"/>
        <v>-</v>
      </c>
      <c r="B589" s="188" t="str">
        <f t="shared" si="82"/>
        <v>-</v>
      </c>
      <c r="C589" s="189" t="str">
        <f t="shared" si="81"/>
        <v>-</v>
      </c>
      <c r="D589" s="190" t="str">
        <f t="shared" si="87"/>
        <v>-</v>
      </c>
      <c r="E589" s="191"/>
      <c r="F589" s="190" t="str">
        <f t="shared" si="88"/>
        <v>-</v>
      </c>
      <c r="G589" s="190" t="str">
        <f t="shared" si="83"/>
        <v>-</v>
      </c>
      <c r="H589" s="189" t="str">
        <f t="shared" si="84"/>
        <v>-</v>
      </c>
      <c r="I589" s="190" t="str">
        <f t="shared" si="85"/>
        <v>-</v>
      </c>
      <c r="J589" s="189" t="str">
        <f t="shared" si="89"/>
        <v>-</v>
      </c>
      <c r="K589" s="172"/>
    </row>
    <row r="590" spans="1:11" x14ac:dyDescent="0.2">
      <c r="A590" s="187" t="str">
        <f t="shared" si="86"/>
        <v>-</v>
      </c>
      <c r="B590" s="188" t="str">
        <f t="shared" si="82"/>
        <v>-</v>
      </c>
      <c r="C590" s="189" t="str">
        <f t="shared" si="81"/>
        <v>-</v>
      </c>
      <c r="D590" s="190" t="str">
        <f t="shared" si="87"/>
        <v>-</v>
      </c>
      <c r="E590" s="191"/>
      <c r="F590" s="190" t="str">
        <f t="shared" si="88"/>
        <v>-</v>
      </c>
      <c r="G590" s="190" t="str">
        <f t="shared" si="83"/>
        <v>-</v>
      </c>
      <c r="H590" s="189" t="str">
        <f t="shared" si="84"/>
        <v>-</v>
      </c>
      <c r="I590" s="190" t="str">
        <f t="shared" si="85"/>
        <v>-</v>
      </c>
      <c r="J590" s="189" t="str">
        <f t="shared" si="89"/>
        <v>-</v>
      </c>
      <c r="K590" s="172"/>
    </row>
    <row r="591" spans="1:11" x14ac:dyDescent="0.2">
      <c r="A591" s="187" t="str">
        <f t="shared" si="86"/>
        <v>-</v>
      </c>
      <c r="B591" s="188" t="str">
        <f t="shared" si="82"/>
        <v>-</v>
      </c>
      <c r="C591" s="189" t="str">
        <f t="shared" si="81"/>
        <v>-</v>
      </c>
      <c r="D591" s="190" t="str">
        <f t="shared" si="87"/>
        <v>-</v>
      </c>
      <c r="E591" s="191"/>
      <c r="F591" s="190" t="str">
        <f t="shared" si="88"/>
        <v>-</v>
      </c>
      <c r="G591" s="190" t="str">
        <f t="shared" si="83"/>
        <v>-</v>
      </c>
      <c r="H591" s="189" t="str">
        <f t="shared" si="84"/>
        <v>-</v>
      </c>
      <c r="I591" s="190" t="str">
        <f t="shared" si="85"/>
        <v>-</v>
      </c>
      <c r="J591" s="189" t="str">
        <f t="shared" si="89"/>
        <v>-</v>
      </c>
      <c r="K591" s="172"/>
    </row>
    <row r="592" spans="1:11" x14ac:dyDescent="0.2">
      <c r="A592" s="187" t="str">
        <f t="shared" si="86"/>
        <v>-</v>
      </c>
      <c r="B592" s="188" t="str">
        <f t="shared" si="82"/>
        <v>-</v>
      </c>
      <c r="C592" s="189" t="str">
        <f t="shared" si="81"/>
        <v>-</v>
      </c>
      <c r="D592" s="190" t="str">
        <f t="shared" si="87"/>
        <v>-</v>
      </c>
      <c r="E592" s="191"/>
      <c r="F592" s="190" t="str">
        <f t="shared" si="88"/>
        <v>-</v>
      </c>
      <c r="G592" s="190" t="str">
        <f t="shared" si="83"/>
        <v>-</v>
      </c>
      <c r="H592" s="189" t="str">
        <f t="shared" si="84"/>
        <v>-</v>
      </c>
      <c r="I592" s="190" t="str">
        <f t="shared" si="85"/>
        <v>-</v>
      </c>
      <c r="J592" s="189" t="str">
        <f t="shared" si="89"/>
        <v>-</v>
      </c>
      <c r="K592" s="172"/>
    </row>
    <row r="593" spans="1:11" x14ac:dyDescent="0.2">
      <c r="A593" s="187" t="str">
        <f t="shared" si="86"/>
        <v>-</v>
      </c>
      <c r="B593" s="188" t="str">
        <f t="shared" si="82"/>
        <v>-</v>
      </c>
      <c r="C593" s="189" t="str">
        <f t="shared" si="81"/>
        <v>-</v>
      </c>
      <c r="D593" s="190" t="str">
        <f t="shared" si="87"/>
        <v>-</v>
      </c>
      <c r="E593" s="191"/>
      <c r="F593" s="190" t="str">
        <f t="shared" si="88"/>
        <v>-</v>
      </c>
      <c r="G593" s="190" t="str">
        <f t="shared" si="83"/>
        <v>-</v>
      </c>
      <c r="H593" s="189" t="str">
        <f t="shared" si="84"/>
        <v>-</v>
      </c>
      <c r="I593" s="190" t="str">
        <f t="shared" si="85"/>
        <v>-</v>
      </c>
      <c r="J593" s="189" t="str">
        <f t="shared" si="89"/>
        <v>-</v>
      </c>
      <c r="K593" s="172"/>
    </row>
    <row r="594" spans="1:11" x14ac:dyDescent="0.2">
      <c r="A594" s="187" t="str">
        <f t="shared" si="86"/>
        <v>-</v>
      </c>
      <c r="B594" s="188" t="str">
        <f t="shared" si="82"/>
        <v>-</v>
      </c>
      <c r="C594" s="189" t="str">
        <f t="shared" si="81"/>
        <v>-</v>
      </c>
      <c r="D594" s="190" t="str">
        <f t="shared" si="87"/>
        <v>-</v>
      </c>
      <c r="E594" s="191"/>
      <c r="F594" s="190" t="str">
        <f t="shared" si="88"/>
        <v>-</v>
      </c>
      <c r="G594" s="190" t="str">
        <f t="shared" si="83"/>
        <v>-</v>
      </c>
      <c r="H594" s="189" t="str">
        <f t="shared" si="84"/>
        <v>-</v>
      </c>
      <c r="I594" s="190" t="str">
        <f t="shared" si="85"/>
        <v>-</v>
      </c>
      <c r="J594" s="189" t="str">
        <f t="shared" si="89"/>
        <v>-</v>
      </c>
      <c r="K594" s="172"/>
    </row>
    <row r="595" spans="1:11" x14ac:dyDescent="0.2">
      <c r="A595" s="187" t="str">
        <f t="shared" si="86"/>
        <v>-</v>
      </c>
      <c r="B595" s="188" t="str">
        <f t="shared" si="82"/>
        <v>-</v>
      </c>
      <c r="C595" s="189" t="str">
        <f t="shared" si="81"/>
        <v>-</v>
      </c>
      <c r="D595" s="190" t="str">
        <f t="shared" si="87"/>
        <v>-</v>
      </c>
      <c r="E595" s="191"/>
      <c r="F595" s="190" t="str">
        <f t="shared" si="88"/>
        <v>-</v>
      </c>
      <c r="G595" s="190" t="str">
        <f t="shared" si="83"/>
        <v>-</v>
      </c>
      <c r="H595" s="189" t="str">
        <f t="shared" si="84"/>
        <v>-</v>
      </c>
      <c r="I595" s="190" t="str">
        <f t="shared" si="85"/>
        <v>-</v>
      </c>
      <c r="J595" s="189" t="str">
        <f t="shared" si="89"/>
        <v>-</v>
      </c>
      <c r="K595" s="172"/>
    </row>
    <row r="596" spans="1:11" x14ac:dyDescent="0.2">
      <c r="A596" s="187" t="str">
        <f t="shared" si="86"/>
        <v>-</v>
      </c>
      <c r="B596" s="188" t="str">
        <f t="shared" si="82"/>
        <v>-</v>
      </c>
      <c r="C596" s="189" t="str">
        <f t="shared" si="81"/>
        <v>-</v>
      </c>
      <c r="D596" s="190" t="str">
        <f t="shared" si="87"/>
        <v>-</v>
      </c>
      <c r="E596" s="191"/>
      <c r="F596" s="190" t="str">
        <f t="shared" si="88"/>
        <v>-</v>
      </c>
      <c r="G596" s="190" t="str">
        <f t="shared" si="83"/>
        <v>-</v>
      </c>
      <c r="H596" s="189" t="str">
        <f t="shared" si="84"/>
        <v>-</v>
      </c>
      <c r="I596" s="190" t="str">
        <f t="shared" si="85"/>
        <v>-</v>
      </c>
      <c r="J596" s="189" t="str">
        <f t="shared" si="89"/>
        <v>-</v>
      </c>
      <c r="K596" s="172"/>
    </row>
    <row r="597" spans="1:11" x14ac:dyDescent="0.2">
      <c r="A597" s="187" t="str">
        <f t="shared" si="86"/>
        <v>-</v>
      </c>
      <c r="B597" s="188" t="str">
        <f t="shared" si="82"/>
        <v>-</v>
      </c>
      <c r="C597" s="189" t="str">
        <f t="shared" si="81"/>
        <v>-</v>
      </c>
      <c r="D597" s="190" t="str">
        <f t="shared" si="87"/>
        <v>-</v>
      </c>
      <c r="E597" s="191"/>
      <c r="F597" s="190" t="str">
        <f t="shared" si="88"/>
        <v>-</v>
      </c>
      <c r="G597" s="190" t="str">
        <f t="shared" si="83"/>
        <v>-</v>
      </c>
      <c r="H597" s="189" t="str">
        <f t="shared" si="84"/>
        <v>-</v>
      </c>
      <c r="I597" s="190" t="str">
        <f t="shared" si="85"/>
        <v>-</v>
      </c>
      <c r="J597" s="189" t="str">
        <f t="shared" si="89"/>
        <v>-</v>
      </c>
      <c r="K597" s="172"/>
    </row>
    <row r="598" spans="1:11" x14ac:dyDescent="0.2">
      <c r="A598" s="187" t="str">
        <f t="shared" si="86"/>
        <v>-</v>
      </c>
      <c r="B598" s="188" t="str">
        <f t="shared" si="82"/>
        <v>-</v>
      </c>
      <c r="C598" s="189" t="str">
        <f t="shared" ref="C598:C661" si="90">IF(I597&gt;0,I597,"-")</f>
        <v>-</v>
      </c>
      <c r="D598" s="190" t="str">
        <f t="shared" si="87"/>
        <v>-</v>
      </c>
      <c r="E598" s="191"/>
      <c r="F598" s="190" t="str">
        <f t="shared" si="88"/>
        <v>-</v>
      </c>
      <c r="G598" s="190" t="str">
        <f t="shared" si="83"/>
        <v>-</v>
      </c>
      <c r="H598" s="189" t="str">
        <f t="shared" si="84"/>
        <v>-</v>
      </c>
      <c r="I598" s="190" t="str">
        <f t="shared" si="85"/>
        <v>-</v>
      </c>
      <c r="J598" s="189" t="str">
        <f t="shared" si="89"/>
        <v>-</v>
      </c>
      <c r="K598" s="172"/>
    </row>
    <row r="599" spans="1:11" x14ac:dyDescent="0.2">
      <c r="A599" s="187" t="str">
        <f t="shared" si="86"/>
        <v>-</v>
      </c>
      <c r="B599" s="188" t="str">
        <f t="shared" si="82"/>
        <v>-</v>
      </c>
      <c r="C599" s="189" t="str">
        <f t="shared" si="90"/>
        <v>-</v>
      </c>
      <c r="D599" s="190" t="str">
        <f t="shared" si="87"/>
        <v>-</v>
      </c>
      <c r="E599" s="191"/>
      <c r="F599" s="190" t="str">
        <f t="shared" si="88"/>
        <v>-</v>
      </c>
      <c r="G599" s="190" t="str">
        <f t="shared" si="83"/>
        <v>-</v>
      </c>
      <c r="H599" s="189" t="str">
        <f t="shared" si="84"/>
        <v>-</v>
      </c>
      <c r="I599" s="190" t="str">
        <f t="shared" si="85"/>
        <v>-</v>
      </c>
      <c r="J599" s="189" t="str">
        <f t="shared" si="89"/>
        <v>-</v>
      </c>
      <c r="K599" s="172"/>
    </row>
    <row r="600" spans="1:11" x14ac:dyDescent="0.2">
      <c r="A600" s="187" t="str">
        <f t="shared" si="86"/>
        <v>-</v>
      </c>
      <c r="B600" s="188" t="str">
        <f t="shared" si="82"/>
        <v>-</v>
      </c>
      <c r="C600" s="189" t="str">
        <f t="shared" si="90"/>
        <v>-</v>
      </c>
      <c r="D600" s="190" t="str">
        <f t="shared" si="87"/>
        <v>-</v>
      </c>
      <c r="E600" s="191"/>
      <c r="F600" s="190" t="str">
        <f t="shared" si="88"/>
        <v>-</v>
      </c>
      <c r="G600" s="190" t="str">
        <f t="shared" si="83"/>
        <v>-</v>
      </c>
      <c r="H600" s="189" t="str">
        <f t="shared" si="84"/>
        <v>-</v>
      </c>
      <c r="I600" s="190" t="str">
        <f t="shared" si="85"/>
        <v>-</v>
      </c>
      <c r="J600" s="189" t="str">
        <f t="shared" si="89"/>
        <v>-</v>
      </c>
      <c r="K600" s="172"/>
    </row>
    <row r="601" spans="1:11" x14ac:dyDescent="0.2">
      <c r="A601" s="187" t="str">
        <f t="shared" si="86"/>
        <v>-</v>
      </c>
      <c r="B601" s="188" t="str">
        <f t="shared" si="82"/>
        <v>-</v>
      </c>
      <c r="C601" s="189" t="str">
        <f t="shared" si="90"/>
        <v>-</v>
      </c>
      <c r="D601" s="190" t="str">
        <f t="shared" si="87"/>
        <v>-</v>
      </c>
      <c r="E601" s="191"/>
      <c r="F601" s="190" t="str">
        <f t="shared" si="88"/>
        <v>-</v>
      </c>
      <c r="G601" s="190" t="str">
        <f t="shared" si="83"/>
        <v>-</v>
      </c>
      <c r="H601" s="189" t="str">
        <f t="shared" si="84"/>
        <v>-</v>
      </c>
      <c r="I601" s="190" t="str">
        <f t="shared" si="85"/>
        <v>-</v>
      </c>
      <c r="J601" s="189" t="str">
        <f t="shared" si="89"/>
        <v>-</v>
      </c>
      <c r="K601" s="172"/>
    </row>
    <row r="602" spans="1:11" x14ac:dyDescent="0.2">
      <c r="A602" s="187" t="str">
        <f t="shared" si="86"/>
        <v>-</v>
      </c>
      <c r="B602" s="188" t="str">
        <f t="shared" si="82"/>
        <v>-</v>
      </c>
      <c r="C602" s="189" t="str">
        <f t="shared" si="90"/>
        <v>-</v>
      </c>
      <c r="D602" s="190" t="str">
        <f t="shared" si="87"/>
        <v>-</v>
      </c>
      <c r="E602" s="191"/>
      <c r="F602" s="190" t="str">
        <f t="shared" si="88"/>
        <v>-</v>
      </c>
      <c r="G602" s="190" t="str">
        <f t="shared" si="83"/>
        <v>-</v>
      </c>
      <c r="H602" s="189" t="str">
        <f t="shared" si="84"/>
        <v>-</v>
      </c>
      <c r="I602" s="190" t="str">
        <f t="shared" si="85"/>
        <v>-</v>
      </c>
      <c r="J602" s="189" t="str">
        <f t="shared" si="89"/>
        <v>-</v>
      </c>
      <c r="K602" s="172"/>
    </row>
    <row r="603" spans="1:11" x14ac:dyDescent="0.2">
      <c r="A603" s="187" t="str">
        <f t="shared" si="86"/>
        <v>-</v>
      </c>
      <c r="B603" s="188" t="str">
        <f t="shared" si="82"/>
        <v>-</v>
      </c>
      <c r="C603" s="189" t="str">
        <f t="shared" si="90"/>
        <v>-</v>
      </c>
      <c r="D603" s="190" t="str">
        <f t="shared" si="87"/>
        <v>-</v>
      </c>
      <c r="E603" s="191"/>
      <c r="F603" s="190" t="str">
        <f t="shared" si="88"/>
        <v>-</v>
      </c>
      <c r="G603" s="190" t="str">
        <f t="shared" si="83"/>
        <v>-</v>
      </c>
      <c r="H603" s="189" t="str">
        <f t="shared" si="84"/>
        <v>-</v>
      </c>
      <c r="I603" s="190" t="str">
        <f t="shared" si="85"/>
        <v>-</v>
      </c>
      <c r="J603" s="189" t="str">
        <f t="shared" si="89"/>
        <v>-</v>
      </c>
      <c r="K603" s="172"/>
    </row>
    <row r="604" spans="1:11" x14ac:dyDescent="0.2">
      <c r="A604" s="187" t="str">
        <f t="shared" si="86"/>
        <v>-</v>
      </c>
      <c r="B604" s="188" t="str">
        <f t="shared" si="82"/>
        <v>-</v>
      </c>
      <c r="C604" s="189" t="str">
        <f t="shared" si="90"/>
        <v>-</v>
      </c>
      <c r="D604" s="190" t="str">
        <f t="shared" si="87"/>
        <v>-</v>
      </c>
      <c r="E604" s="191"/>
      <c r="F604" s="190" t="str">
        <f t="shared" si="88"/>
        <v>-</v>
      </c>
      <c r="G604" s="190" t="str">
        <f t="shared" si="83"/>
        <v>-</v>
      </c>
      <c r="H604" s="189" t="str">
        <f t="shared" si="84"/>
        <v>-</v>
      </c>
      <c r="I604" s="190" t="str">
        <f t="shared" si="85"/>
        <v>-</v>
      </c>
      <c r="J604" s="189" t="str">
        <f t="shared" si="89"/>
        <v>-</v>
      </c>
      <c r="K604" s="172"/>
    </row>
    <row r="605" spans="1:11" x14ac:dyDescent="0.2">
      <c r="A605" s="187" t="str">
        <f t="shared" si="86"/>
        <v>-</v>
      </c>
      <c r="B605" s="188" t="str">
        <f t="shared" si="82"/>
        <v>-</v>
      </c>
      <c r="C605" s="189" t="str">
        <f t="shared" si="90"/>
        <v>-</v>
      </c>
      <c r="D605" s="190" t="str">
        <f t="shared" si="87"/>
        <v>-</v>
      </c>
      <c r="E605" s="191"/>
      <c r="F605" s="190" t="str">
        <f t="shared" si="88"/>
        <v>-</v>
      </c>
      <c r="G605" s="190" t="str">
        <f t="shared" si="83"/>
        <v>-</v>
      </c>
      <c r="H605" s="189" t="str">
        <f t="shared" si="84"/>
        <v>-</v>
      </c>
      <c r="I605" s="190" t="str">
        <f t="shared" si="85"/>
        <v>-</v>
      </c>
      <c r="J605" s="189" t="str">
        <f t="shared" si="89"/>
        <v>-</v>
      </c>
      <c r="K605" s="172"/>
    </row>
    <row r="606" spans="1:11" x14ac:dyDescent="0.2">
      <c r="A606" s="187" t="str">
        <f t="shared" si="86"/>
        <v>-</v>
      </c>
      <c r="B606" s="188" t="str">
        <f t="shared" si="82"/>
        <v>-</v>
      </c>
      <c r="C606" s="189" t="str">
        <f t="shared" si="90"/>
        <v>-</v>
      </c>
      <c r="D606" s="190" t="str">
        <f t="shared" si="87"/>
        <v>-</v>
      </c>
      <c r="E606" s="191"/>
      <c r="F606" s="190" t="str">
        <f t="shared" si="88"/>
        <v>-</v>
      </c>
      <c r="G606" s="190" t="str">
        <f t="shared" si="83"/>
        <v>-</v>
      </c>
      <c r="H606" s="189" t="str">
        <f t="shared" si="84"/>
        <v>-</v>
      </c>
      <c r="I606" s="190" t="str">
        <f t="shared" si="85"/>
        <v>-</v>
      </c>
      <c r="J606" s="189" t="str">
        <f t="shared" si="89"/>
        <v>-</v>
      </c>
      <c r="K606" s="172"/>
    </row>
    <row r="607" spans="1:11" x14ac:dyDescent="0.2">
      <c r="A607" s="187" t="str">
        <f t="shared" si="86"/>
        <v>-</v>
      </c>
      <c r="B607" s="188" t="str">
        <f t="shared" si="82"/>
        <v>-</v>
      </c>
      <c r="C607" s="189" t="str">
        <f t="shared" si="90"/>
        <v>-</v>
      </c>
      <c r="D607" s="190" t="str">
        <f t="shared" si="87"/>
        <v>-</v>
      </c>
      <c r="E607" s="191"/>
      <c r="F607" s="190" t="str">
        <f t="shared" si="88"/>
        <v>-</v>
      </c>
      <c r="G607" s="190" t="str">
        <f t="shared" si="83"/>
        <v>-</v>
      </c>
      <c r="H607" s="189" t="str">
        <f t="shared" si="84"/>
        <v>-</v>
      </c>
      <c r="I607" s="190" t="str">
        <f t="shared" si="85"/>
        <v>-</v>
      </c>
      <c r="J607" s="189" t="str">
        <f t="shared" si="89"/>
        <v>-</v>
      </c>
      <c r="K607" s="172"/>
    </row>
    <row r="608" spans="1:11" x14ac:dyDescent="0.2">
      <c r="A608" s="187" t="str">
        <f t="shared" si="86"/>
        <v>-</v>
      </c>
      <c r="B608" s="188" t="str">
        <f t="shared" si="82"/>
        <v>-</v>
      </c>
      <c r="C608" s="189" t="str">
        <f t="shared" si="90"/>
        <v>-</v>
      </c>
      <c r="D608" s="190" t="str">
        <f t="shared" si="87"/>
        <v>-</v>
      </c>
      <c r="E608" s="191"/>
      <c r="F608" s="190" t="str">
        <f t="shared" si="88"/>
        <v>-</v>
      </c>
      <c r="G608" s="190" t="str">
        <f t="shared" si="83"/>
        <v>-</v>
      </c>
      <c r="H608" s="189" t="str">
        <f t="shared" si="84"/>
        <v>-</v>
      </c>
      <c r="I608" s="190" t="str">
        <f t="shared" si="85"/>
        <v>-</v>
      </c>
      <c r="J608" s="189" t="str">
        <f t="shared" si="89"/>
        <v>-</v>
      </c>
      <c r="K608" s="172"/>
    </row>
    <row r="609" spans="1:11" x14ac:dyDescent="0.2">
      <c r="A609" s="187" t="str">
        <f t="shared" si="86"/>
        <v>-</v>
      </c>
      <c r="B609" s="188" t="str">
        <f t="shared" si="82"/>
        <v>-</v>
      </c>
      <c r="C609" s="189" t="str">
        <f t="shared" si="90"/>
        <v>-</v>
      </c>
      <c r="D609" s="190" t="str">
        <f t="shared" si="87"/>
        <v>-</v>
      </c>
      <c r="E609" s="191"/>
      <c r="F609" s="190" t="str">
        <f t="shared" si="88"/>
        <v>-</v>
      </c>
      <c r="G609" s="190" t="str">
        <f t="shared" si="83"/>
        <v>-</v>
      </c>
      <c r="H609" s="189" t="str">
        <f t="shared" si="84"/>
        <v>-</v>
      </c>
      <c r="I609" s="190" t="str">
        <f t="shared" si="85"/>
        <v>-</v>
      </c>
      <c r="J609" s="189" t="str">
        <f t="shared" si="89"/>
        <v>-</v>
      </c>
      <c r="K609" s="172"/>
    </row>
    <row r="610" spans="1:11" x14ac:dyDescent="0.2">
      <c r="A610" s="187" t="str">
        <f t="shared" si="86"/>
        <v>-</v>
      </c>
      <c r="B610" s="188" t="str">
        <f t="shared" si="82"/>
        <v>-</v>
      </c>
      <c r="C610" s="189" t="str">
        <f t="shared" si="90"/>
        <v>-</v>
      </c>
      <c r="D610" s="190" t="str">
        <f t="shared" si="87"/>
        <v>-</v>
      </c>
      <c r="E610" s="191"/>
      <c r="F610" s="190" t="str">
        <f t="shared" si="88"/>
        <v>-</v>
      </c>
      <c r="G610" s="190" t="str">
        <f t="shared" si="83"/>
        <v>-</v>
      </c>
      <c r="H610" s="189" t="str">
        <f t="shared" si="84"/>
        <v>-</v>
      </c>
      <c r="I610" s="190" t="str">
        <f t="shared" si="85"/>
        <v>-</v>
      </c>
      <c r="J610" s="189" t="str">
        <f t="shared" si="89"/>
        <v>-</v>
      </c>
      <c r="K610" s="172"/>
    </row>
    <row r="611" spans="1:11" x14ac:dyDescent="0.2">
      <c r="A611" s="187" t="str">
        <f t="shared" si="86"/>
        <v>-</v>
      </c>
      <c r="B611" s="188" t="str">
        <f t="shared" si="82"/>
        <v>-</v>
      </c>
      <c r="C611" s="189" t="str">
        <f t="shared" si="90"/>
        <v>-</v>
      </c>
      <c r="D611" s="190" t="str">
        <f t="shared" si="87"/>
        <v>-</v>
      </c>
      <c r="E611" s="191"/>
      <c r="F611" s="190" t="str">
        <f t="shared" si="88"/>
        <v>-</v>
      </c>
      <c r="G611" s="190" t="str">
        <f t="shared" si="83"/>
        <v>-</v>
      </c>
      <c r="H611" s="189" t="str">
        <f t="shared" si="84"/>
        <v>-</v>
      </c>
      <c r="I611" s="190" t="str">
        <f t="shared" si="85"/>
        <v>-</v>
      </c>
      <c r="J611" s="189" t="str">
        <f t="shared" si="89"/>
        <v>-</v>
      </c>
      <c r="K611" s="172"/>
    </row>
    <row r="612" spans="1:11" x14ac:dyDescent="0.2">
      <c r="A612" s="187" t="str">
        <f t="shared" si="86"/>
        <v>-</v>
      </c>
      <c r="B612" s="188" t="str">
        <f t="shared" si="82"/>
        <v>-</v>
      </c>
      <c r="C612" s="189" t="str">
        <f t="shared" si="90"/>
        <v>-</v>
      </c>
      <c r="D612" s="190" t="str">
        <f t="shared" si="87"/>
        <v>-</v>
      </c>
      <c r="E612" s="191"/>
      <c r="F612" s="190" t="str">
        <f t="shared" si="88"/>
        <v>-</v>
      </c>
      <c r="G612" s="190" t="str">
        <f t="shared" si="83"/>
        <v>-</v>
      </c>
      <c r="H612" s="189" t="str">
        <f t="shared" si="84"/>
        <v>-</v>
      </c>
      <c r="I612" s="190" t="str">
        <f t="shared" si="85"/>
        <v>-</v>
      </c>
      <c r="J612" s="189" t="str">
        <f t="shared" si="89"/>
        <v>-</v>
      </c>
      <c r="K612" s="172"/>
    </row>
    <row r="613" spans="1:11" x14ac:dyDescent="0.2">
      <c r="A613" s="187" t="str">
        <f t="shared" si="86"/>
        <v>-</v>
      </c>
      <c r="B613" s="188" t="str">
        <f t="shared" si="82"/>
        <v>-</v>
      </c>
      <c r="C613" s="189" t="str">
        <f t="shared" si="90"/>
        <v>-</v>
      </c>
      <c r="D613" s="190" t="str">
        <f t="shared" si="87"/>
        <v>-</v>
      </c>
      <c r="E613" s="191"/>
      <c r="F613" s="190" t="str">
        <f t="shared" si="88"/>
        <v>-</v>
      </c>
      <c r="G613" s="190" t="str">
        <f t="shared" si="83"/>
        <v>-</v>
      </c>
      <c r="H613" s="189" t="str">
        <f t="shared" si="84"/>
        <v>-</v>
      </c>
      <c r="I613" s="190" t="str">
        <f t="shared" si="85"/>
        <v>-</v>
      </c>
      <c r="J613" s="189" t="str">
        <f t="shared" si="89"/>
        <v>-</v>
      </c>
      <c r="K613" s="172"/>
    </row>
    <row r="614" spans="1:11" x14ac:dyDescent="0.2">
      <c r="A614" s="187" t="str">
        <f t="shared" si="86"/>
        <v>-</v>
      </c>
      <c r="B614" s="188" t="str">
        <f t="shared" si="82"/>
        <v>-</v>
      </c>
      <c r="C614" s="189" t="str">
        <f t="shared" si="90"/>
        <v>-</v>
      </c>
      <c r="D614" s="190" t="str">
        <f t="shared" si="87"/>
        <v>-</v>
      </c>
      <c r="E614" s="191"/>
      <c r="F614" s="190" t="str">
        <f t="shared" si="88"/>
        <v>-</v>
      </c>
      <c r="G614" s="190" t="str">
        <f t="shared" si="83"/>
        <v>-</v>
      </c>
      <c r="H614" s="189" t="str">
        <f t="shared" si="84"/>
        <v>-</v>
      </c>
      <c r="I614" s="190" t="str">
        <f t="shared" si="85"/>
        <v>-</v>
      </c>
      <c r="J614" s="189" t="str">
        <f t="shared" si="89"/>
        <v>-</v>
      </c>
      <c r="K614" s="172"/>
    </row>
    <row r="615" spans="1:11" x14ac:dyDescent="0.2">
      <c r="A615" s="187" t="str">
        <f t="shared" si="86"/>
        <v>-</v>
      </c>
      <c r="B615" s="188" t="str">
        <f t="shared" si="82"/>
        <v>-</v>
      </c>
      <c r="C615" s="189" t="str">
        <f t="shared" si="90"/>
        <v>-</v>
      </c>
      <c r="D615" s="190" t="str">
        <f t="shared" si="87"/>
        <v>-</v>
      </c>
      <c r="E615" s="191"/>
      <c r="F615" s="190" t="str">
        <f t="shared" si="88"/>
        <v>-</v>
      </c>
      <c r="G615" s="190" t="str">
        <f t="shared" si="83"/>
        <v>-</v>
      </c>
      <c r="H615" s="189" t="str">
        <f t="shared" si="84"/>
        <v>-</v>
      </c>
      <c r="I615" s="190" t="str">
        <f t="shared" si="85"/>
        <v>-</v>
      </c>
      <c r="J615" s="189" t="str">
        <f t="shared" si="89"/>
        <v>-</v>
      </c>
      <c r="K615" s="172"/>
    </row>
    <row r="616" spans="1:11" x14ac:dyDescent="0.2">
      <c r="A616" s="187" t="str">
        <f t="shared" si="86"/>
        <v>-</v>
      </c>
      <c r="B616" s="188" t="str">
        <f t="shared" si="82"/>
        <v>-</v>
      </c>
      <c r="C616" s="189" t="str">
        <f t="shared" si="90"/>
        <v>-</v>
      </c>
      <c r="D616" s="190" t="str">
        <f t="shared" si="87"/>
        <v>-</v>
      </c>
      <c r="E616" s="191"/>
      <c r="F616" s="190" t="str">
        <f t="shared" si="88"/>
        <v>-</v>
      </c>
      <c r="G616" s="190" t="str">
        <f t="shared" si="83"/>
        <v>-</v>
      </c>
      <c r="H616" s="189" t="str">
        <f t="shared" si="84"/>
        <v>-</v>
      </c>
      <c r="I616" s="190" t="str">
        <f t="shared" si="85"/>
        <v>-</v>
      </c>
      <c r="J616" s="189" t="str">
        <f t="shared" si="89"/>
        <v>-</v>
      </c>
      <c r="K616" s="172"/>
    </row>
    <row r="617" spans="1:11" x14ac:dyDescent="0.2">
      <c r="A617" s="187" t="str">
        <f t="shared" si="86"/>
        <v>-</v>
      </c>
      <c r="B617" s="188" t="str">
        <f t="shared" si="82"/>
        <v>-</v>
      </c>
      <c r="C617" s="189" t="str">
        <f t="shared" si="90"/>
        <v>-</v>
      </c>
      <c r="D617" s="190" t="str">
        <f t="shared" si="87"/>
        <v>-</v>
      </c>
      <c r="E617" s="191"/>
      <c r="F617" s="190" t="str">
        <f t="shared" si="88"/>
        <v>-</v>
      </c>
      <c r="G617" s="190" t="str">
        <f t="shared" si="83"/>
        <v>-</v>
      </c>
      <c r="H617" s="189" t="str">
        <f t="shared" si="84"/>
        <v>-</v>
      </c>
      <c r="I617" s="190" t="str">
        <f t="shared" si="85"/>
        <v>-</v>
      </c>
      <c r="J617" s="189" t="str">
        <f t="shared" si="89"/>
        <v>-</v>
      </c>
      <c r="K617" s="172"/>
    </row>
    <row r="618" spans="1:11" x14ac:dyDescent="0.2">
      <c r="A618" s="187" t="str">
        <f t="shared" si="86"/>
        <v>-</v>
      </c>
      <c r="B618" s="188" t="str">
        <f t="shared" si="82"/>
        <v>-</v>
      </c>
      <c r="C618" s="189" t="str">
        <f t="shared" si="90"/>
        <v>-</v>
      </c>
      <c r="D618" s="190" t="str">
        <f t="shared" si="87"/>
        <v>-</v>
      </c>
      <c r="E618" s="191"/>
      <c r="F618" s="190" t="str">
        <f t="shared" si="88"/>
        <v>-</v>
      </c>
      <c r="G618" s="190" t="str">
        <f t="shared" si="83"/>
        <v>-</v>
      </c>
      <c r="H618" s="189" t="str">
        <f t="shared" si="84"/>
        <v>-</v>
      </c>
      <c r="I618" s="190" t="str">
        <f t="shared" si="85"/>
        <v>-</v>
      </c>
      <c r="J618" s="189" t="str">
        <f t="shared" si="89"/>
        <v>-</v>
      </c>
      <c r="K618" s="172"/>
    </row>
    <row r="619" spans="1:11" x14ac:dyDescent="0.2">
      <c r="A619" s="187" t="str">
        <f t="shared" si="86"/>
        <v>-</v>
      </c>
      <c r="B619" s="188" t="str">
        <f t="shared" si="82"/>
        <v>-</v>
      </c>
      <c r="C619" s="189" t="str">
        <f t="shared" si="90"/>
        <v>-</v>
      </c>
      <c r="D619" s="190" t="str">
        <f t="shared" si="87"/>
        <v>-</v>
      </c>
      <c r="E619" s="191"/>
      <c r="F619" s="190" t="str">
        <f t="shared" si="88"/>
        <v>-</v>
      </c>
      <c r="G619" s="190" t="str">
        <f t="shared" si="83"/>
        <v>-</v>
      </c>
      <c r="H619" s="189" t="str">
        <f t="shared" si="84"/>
        <v>-</v>
      </c>
      <c r="I619" s="190" t="str">
        <f t="shared" si="85"/>
        <v>-</v>
      </c>
      <c r="J619" s="189" t="str">
        <f t="shared" si="89"/>
        <v>-</v>
      </c>
      <c r="K619" s="172"/>
    </row>
    <row r="620" spans="1:11" x14ac:dyDescent="0.2">
      <c r="A620" s="187" t="str">
        <f t="shared" si="86"/>
        <v>-</v>
      </c>
      <c r="B620" s="188" t="str">
        <f t="shared" si="82"/>
        <v>-</v>
      </c>
      <c r="C620" s="189" t="str">
        <f t="shared" si="90"/>
        <v>-</v>
      </c>
      <c r="D620" s="190" t="str">
        <f t="shared" si="87"/>
        <v>-</v>
      </c>
      <c r="E620" s="191"/>
      <c r="F620" s="190" t="str">
        <f t="shared" si="88"/>
        <v>-</v>
      </c>
      <c r="G620" s="190" t="str">
        <f t="shared" si="83"/>
        <v>-</v>
      </c>
      <c r="H620" s="189" t="str">
        <f t="shared" si="84"/>
        <v>-</v>
      </c>
      <c r="I620" s="190" t="str">
        <f t="shared" si="85"/>
        <v>-</v>
      </c>
      <c r="J620" s="189" t="str">
        <f t="shared" si="89"/>
        <v>-</v>
      </c>
      <c r="K620" s="172"/>
    </row>
    <row r="621" spans="1:11" x14ac:dyDescent="0.2">
      <c r="A621" s="187" t="str">
        <f t="shared" si="86"/>
        <v>-</v>
      </c>
      <c r="B621" s="188" t="str">
        <f t="shared" si="82"/>
        <v>-</v>
      </c>
      <c r="C621" s="189" t="str">
        <f t="shared" si="90"/>
        <v>-</v>
      </c>
      <c r="D621" s="190" t="str">
        <f t="shared" si="87"/>
        <v>-</v>
      </c>
      <c r="E621" s="191"/>
      <c r="F621" s="190" t="str">
        <f t="shared" si="88"/>
        <v>-</v>
      </c>
      <c r="G621" s="190" t="str">
        <f t="shared" si="83"/>
        <v>-</v>
      </c>
      <c r="H621" s="189" t="str">
        <f t="shared" si="84"/>
        <v>-</v>
      </c>
      <c r="I621" s="190" t="str">
        <f t="shared" si="85"/>
        <v>-</v>
      </c>
      <c r="J621" s="189" t="str">
        <f t="shared" si="89"/>
        <v>-</v>
      </c>
      <c r="K621" s="172"/>
    </row>
    <row r="622" spans="1:11" x14ac:dyDescent="0.2">
      <c r="A622" s="187" t="str">
        <f t="shared" si="86"/>
        <v>-</v>
      </c>
      <c r="B622" s="188" t="str">
        <f t="shared" si="82"/>
        <v>-</v>
      </c>
      <c r="C622" s="189" t="str">
        <f t="shared" si="90"/>
        <v>-</v>
      </c>
      <c r="D622" s="190" t="str">
        <f t="shared" si="87"/>
        <v>-</v>
      </c>
      <c r="E622" s="191"/>
      <c r="F622" s="190" t="str">
        <f t="shared" si="88"/>
        <v>-</v>
      </c>
      <c r="G622" s="190" t="str">
        <f t="shared" si="83"/>
        <v>-</v>
      </c>
      <c r="H622" s="189" t="str">
        <f t="shared" si="84"/>
        <v>-</v>
      </c>
      <c r="I622" s="190" t="str">
        <f t="shared" si="85"/>
        <v>-</v>
      </c>
      <c r="J622" s="189" t="str">
        <f t="shared" si="89"/>
        <v>-</v>
      </c>
      <c r="K622" s="172"/>
    </row>
    <row r="623" spans="1:11" x14ac:dyDescent="0.2">
      <c r="A623" s="187" t="str">
        <f t="shared" si="86"/>
        <v>-</v>
      </c>
      <c r="B623" s="188" t="str">
        <f t="shared" si="82"/>
        <v>-</v>
      </c>
      <c r="C623" s="189" t="str">
        <f t="shared" si="90"/>
        <v>-</v>
      </c>
      <c r="D623" s="190" t="str">
        <f t="shared" si="87"/>
        <v>-</v>
      </c>
      <c r="E623" s="191"/>
      <c r="F623" s="190" t="str">
        <f t="shared" si="88"/>
        <v>-</v>
      </c>
      <c r="G623" s="190" t="str">
        <f t="shared" si="83"/>
        <v>-</v>
      </c>
      <c r="H623" s="189" t="str">
        <f t="shared" si="84"/>
        <v>-</v>
      </c>
      <c r="I623" s="190" t="str">
        <f t="shared" si="85"/>
        <v>-</v>
      </c>
      <c r="J623" s="189" t="str">
        <f t="shared" si="89"/>
        <v>-</v>
      </c>
      <c r="K623" s="172"/>
    </row>
    <row r="624" spans="1:11" x14ac:dyDescent="0.2">
      <c r="A624" s="187" t="str">
        <f t="shared" si="86"/>
        <v>-</v>
      </c>
      <c r="B624" s="188" t="str">
        <f t="shared" si="82"/>
        <v>-</v>
      </c>
      <c r="C624" s="189" t="str">
        <f t="shared" si="90"/>
        <v>-</v>
      </c>
      <c r="D624" s="190" t="str">
        <f t="shared" si="87"/>
        <v>-</v>
      </c>
      <c r="E624" s="191"/>
      <c r="F624" s="190" t="str">
        <f t="shared" si="88"/>
        <v>-</v>
      </c>
      <c r="G624" s="190" t="str">
        <f t="shared" si="83"/>
        <v>-</v>
      </c>
      <c r="H624" s="189" t="str">
        <f t="shared" si="84"/>
        <v>-</v>
      </c>
      <c r="I624" s="190" t="str">
        <f t="shared" si="85"/>
        <v>-</v>
      </c>
      <c r="J624" s="189" t="str">
        <f t="shared" si="89"/>
        <v>-</v>
      </c>
      <c r="K624" s="172"/>
    </row>
    <row r="625" spans="1:11" x14ac:dyDescent="0.2">
      <c r="A625" s="187" t="str">
        <f t="shared" si="86"/>
        <v>-</v>
      </c>
      <c r="B625" s="188" t="str">
        <f t="shared" si="82"/>
        <v>-</v>
      </c>
      <c r="C625" s="189" t="str">
        <f t="shared" si="90"/>
        <v>-</v>
      </c>
      <c r="D625" s="190" t="str">
        <f t="shared" si="87"/>
        <v>-</v>
      </c>
      <c r="E625" s="191"/>
      <c r="F625" s="190" t="str">
        <f t="shared" si="88"/>
        <v>-</v>
      </c>
      <c r="G625" s="190" t="str">
        <f t="shared" si="83"/>
        <v>-</v>
      </c>
      <c r="H625" s="189" t="str">
        <f t="shared" si="84"/>
        <v>-</v>
      </c>
      <c r="I625" s="190" t="str">
        <f t="shared" si="85"/>
        <v>-</v>
      </c>
      <c r="J625" s="189" t="str">
        <f t="shared" si="89"/>
        <v>-</v>
      </c>
      <c r="K625" s="172"/>
    </row>
    <row r="626" spans="1:11" x14ac:dyDescent="0.2">
      <c r="A626" s="187" t="str">
        <f t="shared" si="86"/>
        <v>-</v>
      </c>
      <c r="B626" s="188" t="str">
        <f t="shared" si="82"/>
        <v>-</v>
      </c>
      <c r="C626" s="189" t="str">
        <f t="shared" si="90"/>
        <v>-</v>
      </c>
      <c r="D626" s="190" t="str">
        <f t="shared" si="87"/>
        <v>-</v>
      </c>
      <c r="E626" s="191"/>
      <c r="F626" s="190" t="str">
        <f t="shared" si="88"/>
        <v>-</v>
      </c>
      <c r="G626" s="190" t="str">
        <f t="shared" si="83"/>
        <v>-</v>
      </c>
      <c r="H626" s="189" t="str">
        <f t="shared" si="84"/>
        <v>-</v>
      </c>
      <c r="I626" s="190" t="str">
        <f t="shared" si="85"/>
        <v>-</v>
      </c>
      <c r="J626" s="189" t="str">
        <f t="shared" si="89"/>
        <v>-</v>
      </c>
      <c r="K626" s="172"/>
    </row>
    <row r="627" spans="1:11" x14ac:dyDescent="0.2">
      <c r="A627" s="187" t="str">
        <f t="shared" si="86"/>
        <v>-</v>
      </c>
      <c r="B627" s="188" t="str">
        <f t="shared" si="82"/>
        <v>-</v>
      </c>
      <c r="C627" s="189" t="str">
        <f t="shared" si="90"/>
        <v>-</v>
      </c>
      <c r="D627" s="190" t="str">
        <f t="shared" si="87"/>
        <v>-</v>
      </c>
      <c r="E627" s="191"/>
      <c r="F627" s="190" t="str">
        <f t="shared" si="88"/>
        <v>-</v>
      </c>
      <c r="G627" s="190" t="str">
        <f t="shared" si="83"/>
        <v>-</v>
      </c>
      <c r="H627" s="189" t="str">
        <f t="shared" si="84"/>
        <v>-</v>
      </c>
      <c r="I627" s="190" t="str">
        <f t="shared" si="85"/>
        <v>-</v>
      </c>
      <c r="J627" s="189" t="str">
        <f t="shared" si="89"/>
        <v>-</v>
      </c>
      <c r="K627" s="172"/>
    </row>
    <row r="628" spans="1:11" x14ac:dyDescent="0.2">
      <c r="A628" s="187" t="str">
        <f t="shared" si="86"/>
        <v>-</v>
      </c>
      <c r="B628" s="188" t="str">
        <f t="shared" si="82"/>
        <v>-</v>
      </c>
      <c r="C628" s="189" t="str">
        <f t="shared" si="90"/>
        <v>-</v>
      </c>
      <c r="D628" s="190" t="str">
        <f t="shared" si="87"/>
        <v>-</v>
      </c>
      <c r="E628" s="191"/>
      <c r="F628" s="190" t="str">
        <f t="shared" si="88"/>
        <v>-</v>
      </c>
      <c r="G628" s="190" t="str">
        <f t="shared" si="83"/>
        <v>-</v>
      </c>
      <c r="H628" s="189" t="str">
        <f t="shared" si="84"/>
        <v>-</v>
      </c>
      <c r="I628" s="190" t="str">
        <f t="shared" si="85"/>
        <v>-</v>
      </c>
      <c r="J628" s="189" t="str">
        <f t="shared" si="89"/>
        <v>-</v>
      </c>
      <c r="K628" s="172"/>
    </row>
    <row r="629" spans="1:11" x14ac:dyDescent="0.2">
      <c r="A629" s="187" t="str">
        <f t="shared" si="86"/>
        <v>-</v>
      </c>
      <c r="B629" s="188" t="str">
        <f t="shared" si="82"/>
        <v>-</v>
      </c>
      <c r="C629" s="189" t="str">
        <f t="shared" si="90"/>
        <v>-</v>
      </c>
      <c r="D629" s="190" t="str">
        <f t="shared" si="87"/>
        <v>-</v>
      </c>
      <c r="E629" s="191"/>
      <c r="F629" s="190" t="str">
        <f t="shared" si="88"/>
        <v>-</v>
      </c>
      <c r="G629" s="190" t="str">
        <f t="shared" si="83"/>
        <v>-</v>
      </c>
      <c r="H629" s="189" t="str">
        <f t="shared" si="84"/>
        <v>-</v>
      </c>
      <c r="I629" s="190" t="str">
        <f t="shared" si="85"/>
        <v>-</v>
      </c>
      <c r="J629" s="189" t="str">
        <f t="shared" si="89"/>
        <v>-</v>
      </c>
      <c r="K629" s="172"/>
    </row>
    <row r="630" spans="1:11" x14ac:dyDescent="0.2">
      <c r="A630" s="187" t="str">
        <f t="shared" si="86"/>
        <v>-</v>
      </c>
      <c r="B630" s="188" t="str">
        <f t="shared" si="82"/>
        <v>-</v>
      </c>
      <c r="C630" s="189" t="str">
        <f t="shared" si="90"/>
        <v>-</v>
      </c>
      <c r="D630" s="190" t="str">
        <f t="shared" si="87"/>
        <v>-</v>
      </c>
      <c r="E630" s="191"/>
      <c r="F630" s="190" t="str">
        <f t="shared" si="88"/>
        <v>-</v>
      </c>
      <c r="G630" s="190" t="str">
        <f t="shared" si="83"/>
        <v>-</v>
      </c>
      <c r="H630" s="189" t="str">
        <f t="shared" si="84"/>
        <v>-</v>
      </c>
      <c r="I630" s="190" t="str">
        <f t="shared" si="85"/>
        <v>-</v>
      </c>
      <c r="J630" s="189" t="str">
        <f t="shared" si="89"/>
        <v>-</v>
      </c>
      <c r="K630" s="172"/>
    </row>
    <row r="631" spans="1:11" x14ac:dyDescent="0.2">
      <c r="A631" s="187" t="str">
        <f t="shared" si="86"/>
        <v>-</v>
      </c>
      <c r="B631" s="188" t="str">
        <f t="shared" si="82"/>
        <v>-</v>
      </c>
      <c r="C631" s="189" t="str">
        <f t="shared" si="90"/>
        <v>-</v>
      </c>
      <c r="D631" s="190" t="str">
        <f t="shared" si="87"/>
        <v>-</v>
      </c>
      <c r="E631" s="191"/>
      <c r="F631" s="190" t="str">
        <f t="shared" si="88"/>
        <v>-</v>
      </c>
      <c r="G631" s="190" t="str">
        <f t="shared" si="83"/>
        <v>-</v>
      </c>
      <c r="H631" s="189" t="str">
        <f t="shared" si="84"/>
        <v>-</v>
      </c>
      <c r="I631" s="190" t="str">
        <f t="shared" si="85"/>
        <v>-</v>
      </c>
      <c r="J631" s="189" t="str">
        <f t="shared" si="89"/>
        <v>-</v>
      </c>
      <c r="K631" s="172"/>
    </row>
    <row r="632" spans="1:11" x14ac:dyDescent="0.2">
      <c r="A632" s="187" t="str">
        <f t="shared" si="86"/>
        <v>-</v>
      </c>
      <c r="B632" s="188" t="str">
        <f t="shared" si="82"/>
        <v>-</v>
      </c>
      <c r="C632" s="189" t="str">
        <f t="shared" si="90"/>
        <v>-</v>
      </c>
      <c r="D632" s="190" t="str">
        <f t="shared" si="87"/>
        <v>-</v>
      </c>
      <c r="E632" s="191"/>
      <c r="F632" s="190" t="str">
        <f t="shared" si="88"/>
        <v>-</v>
      </c>
      <c r="G632" s="190" t="str">
        <f t="shared" si="83"/>
        <v>-</v>
      </c>
      <c r="H632" s="189" t="str">
        <f t="shared" si="84"/>
        <v>-</v>
      </c>
      <c r="I632" s="190" t="str">
        <f t="shared" si="85"/>
        <v>-</v>
      </c>
      <c r="J632" s="189" t="str">
        <f t="shared" si="89"/>
        <v>-</v>
      </c>
      <c r="K632" s="172"/>
    </row>
    <row r="633" spans="1:11" x14ac:dyDescent="0.2">
      <c r="A633" s="187" t="str">
        <f t="shared" si="86"/>
        <v>-</v>
      </c>
      <c r="B633" s="188" t="str">
        <f t="shared" si="82"/>
        <v>-</v>
      </c>
      <c r="C633" s="189" t="str">
        <f t="shared" si="90"/>
        <v>-</v>
      </c>
      <c r="D633" s="190" t="str">
        <f t="shared" si="87"/>
        <v>-</v>
      </c>
      <c r="E633" s="191"/>
      <c r="F633" s="190" t="str">
        <f t="shared" si="88"/>
        <v>-</v>
      </c>
      <c r="G633" s="190" t="str">
        <f t="shared" si="83"/>
        <v>-</v>
      </c>
      <c r="H633" s="189" t="str">
        <f t="shared" si="84"/>
        <v>-</v>
      </c>
      <c r="I633" s="190" t="str">
        <f t="shared" si="85"/>
        <v>-</v>
      </c>
      <c r="J633" s="189" t="str">
        <f t="shared" si="89"/>
        <v>-</v>
      </c>
      <c r="K633" s="172"/>
    </row>
    <row r="634" spans="1:11" x14ac:dyDescent="0.2">
      <c r="A634" s="187" t="str">
        <f t="shared" si="86"/>
        <v>-</v>
      </c>
      <c r="B634" s="188" t="str">
        <f t="shared" si="82"/>
        <v>-</v>
      </c>
      <c r="C634" s="189" t="str">
        <f t="shared" si="90"/>
        <v>-</v>
      </c>
      <c r="D634" s="190" t="str">
        <f t="shared" si="87"/>
        <v>-</v>
      </c>
      <c r="E634" s="191"/>
      <c r="F634" s="190" t="str">
        <f t="shared" si="88"/>
        <v>-</v>
      </c>
      <c r="G634" s="190" t="str">
        <f t="shared" si="83"/>
        <v>-</v>
      </c>
      <c r="H634" s="189" t="str">
        <f t="shared" si="84"/>
        <v>-</v>
      </c>
      <c r="I634" s="190" t="str">
        <f t="shared" si="85"/>
        <v>-</v>
      </c>
      <c r="J634" s="189" t="str">
        <f t="shared" si="89"/>
        <v>-</v>
      </c>
      <c r="K634" s="172"/>
    </row>
    <row r="635" spans="1:11" x14ac:dyDescent="0.2">
      <c r="A635" s="187" t="str">
        <f t="shared" si="86"/>
        <v>-</v>
      </c>
      <c r="B635" s="188" t="str">
        <f t="shared" si="82"/>
        <v>-</v>
      </c>
      <c r="C635" s="189" t="str">
        <f t="shared" si="90"/>
        <v>-</v>
      </c>
      <c r="D635" s="190" t="str">
        <f t="shared" si="87"/>
        <v>-</v>
      </c>
      <c r="E635" s="191"/>
      <c r="F635" s="190" t="str">
        <f t="shared" si="88"/>
        <v>-</v>
      </c>
      <c r="G635" s="190" t="str">
        <f t="shared" si="83"/>
        <v>-</v>
      </c>
      <c r="H635" s="189" t="str">
        <f t="shared" si="84"/>
        <v>-</v>
      </c>
      <c r="I635" s="190" t="str">
        <f t="shared" si="85"/>
        <v>-</v>
      </c>
      <c r="J635" s="189" t="str">
        <f t="shared" si="89"/>
        <v>-</v>
      </c>
      <c r="K635" s="172"/>
    </row>
    <row r="636" spans="1:11" x14ac:dyDescent="0.2">
      <c r="A636" s="187" t="str">
        <f t="shared" si="86"/>
        <v>-</v>
      </c>
      <c r="B636" s="188" t="str">
        <f t="shared" si="82"/>
        <v>-</v>
      </c>
      <c r="C636" s="189" t="str">
        <f t="shared" si="90"/>
        <v>-</v>
      </c>
      <c r="D636" s="190" t="str">
        <f t="shared" si="87"/>
        <v>-</v>
      </c>
      <c r="E636" s="191"/>
      <c r="F636" s="190" t="str">
        <f t="shared" si="88"/>
        <v>-</v>
      </c>
      <c r="G636" s="190" t="str">
        <f t="shared" si="83"/>
        <v>-</v>
      </c>
      <c r="H636" s="189" t="str">
        <f t="shared" si="84"/>
        <v>-</v>
      </c>
      <c r="I636" s="190" t="str">
        <f t="shared" si="85"/>
        <v>-</v>
      </c>
      <c r="J636" s="189" t="str">
        <f t="shared" si="89"/>
        <v>-</v>
      </c>
      <c r="K636" s="172"/>
    </row>
    <row r="637" spans="1:11" x14ac:dyDescent="0.2">
      <c r="A637" s="187" t="str">
        <f t="shared" si="86"/>
        <v>-</v>
      </c>
      <c r="B637" s="188" t="str">
        <f t="shared" si="82"/>
        <v>-</v>
      </c>
      <c r="C637" s="189" t="str">
        <f t="shared" si="90"/>
        <v>-</v>
      </c>
      <c r="D637" s="190" t="str">
        <f t="shared" si="87"/>
        <v>-</v>
      </c>
      <c r="E637" s="191"/>
      <c r="F637" s="190" t="str">
        <f t="shared" si="88"/>
        <v>-</v>
      </c>
      <c r="G637" s="190" t="str">
        <f t="shared" si="83"/>
        <v>-</v>
      </c>
      <c r="H637" s="189" t="str">
        <f t="shared" si="84"/>
        <v>-</v>
      </c>
      <c r="I637" s="190" t="str">
        <f t="shared" si="85"/>
        <v>-</v>
      </c>
      <c r="J637" s="189" t="str">
        <f t="shared" si="89"/>
        <v>-</v>
      </c>
      <c r="K637" s="172"/>
    </row>
    <row r="638" spans="1:11" x14ac:dyDescent="0.2">
      <c r="A638" s="187" t="str">
        <f t="shared" si="86"/>
        <v>-</v>
      </c>
      <c r="B638" s="188" t="str">
        <f t="shared" si="82"/>
        <v>-</v>
      </c>
      <c r="C638" s="189" t="str">
        <f t="shared" si="90"/>
        <v>-</v>
      </c>
      <c r="D638" s="190" t="str">
        <f t="shared" si="87"/>
        <v>-</v>
      </c>
      <c r="E638" s="191"/>
      <c r="F638" s="190" t="str">
        <f t="shared" si="88"/>
        <v>-</v>
      </c>
      <c r="G638" s="190" t="str">
        <f t="shared" si="83"/>
        <v>-</v>
      </c>
      <c r="H638" s="189" t="str">
        <f t="shared" si="84"/>
        <v>-</v>
      </c>
      <c r="I638" s="190" t="str">
        <f t="shared" si="85"/>
        <v>-</v>
      </c>
      <c r="J638" s="189" t="str">
        <f t="shared" si="89"/>
        <v>-</v>
      </c>
      <c r="K638" s="172"/>
    </row>
    <row r="639" spans="1:11" x14ac:dyDescent="0.2">
      <c r="A639" s="187" t="str">
        <f t="shared" si="86"/>
        <v>-</v>
      </c>
      <c r="B639" s="188" t="str">
        <f t="shared" si="82"/>
        <v>-</v>
      </c>
      <c r="C639" s="189" t="str">
        <f t="shared" si="90"/>
        <v>-</v>
      </c>
      <c r="D639" s="190" t="str">
        <f t="shared" si="87"/>
        <v>-</v>
      </c>
      <c r="E639" s="191"/>
      <c r="F639" s="190" t="str">
        <f t="shared" si="88"/>
        <v>-</v>
      </c>
      <c r="G639" s="190" t="str">
        <f t="shared" si="83"/>
        <v>-</v>
      </c>
      <c r="H639" s="189" t="str">
        <f t="shared" si="84"/>
        <v>-</v>
      </c>
      <c r="I639" s="190" t="str">
        <f t="shared" si="85"/>
        <v>-</v>
      </c>
      <c r="J639" s="189" t="str">
        <f t="shared" si="89"/>
        <v>-</v>
      </c>
      <c r="K639" s="172"/>
    </row>
    <row r="640" spans="1:11" x14ac:dyDescent="0.2">
      <c r="A640" s="187" t="str">
        <f t="shared" si="86"/>
        <v>-</v>
      </c>
      <c r="B640" s="188" t="str">
        <f t="shared" si="82"/>
        <v>-</v>
      </c>
      <c r="C640" s="189" t="str">
        <f t="shared" si="90"/>
        <v>-</v>
      </c>
      <c r="D640" s="190" t="str">
        <f t="shared" si="87"/>
        <v>-</v>
      </c>
      <c r="E640" s="191"/>
      <c r="F640" s="190" t="str">
        <f t="shared" si="88"/>
        <v>-</v>
      </c>
      <c r="G640" s="190" t="str">
        <f t="shared" si="83"/>
        <v>-</v>
      </c>
      <c r="H640" s="189" t="str">
        <f t="shared" si="84"/>
        <v>-</v>
      </c>
      <c r="I640" s="190" t="str">
        <f t="shared" si="85"/>
        <v>-</v>
      </c>
      <c r="J640" s="189" t="str">
        <f t="shared" si="89"/>
        <v>-</v>
      </c>
      <c r="K640" s="172"/>
    </row>
    <row r="641" spans="1:11" x14ac:dyDescent="0.2">
      <c r="A641" s="187" t="str">
        <f t="shared" si="86"/>
        <v>-</v>
      </c>
      <c r="B641" s="188" t="str">
        <f t="shared" si="82"/>
        <v>-</v>
      </c>
      <c r="C641" s="189" t="str">
        <f t="shared" si="90"/>
        <v>-</v>
      </c>
      <c r="D641" s="190" t="str">
        <f t="shared" si="87"/>
        <v>-</v>
      </c>
      <c r="E641" s="191"/>
      <c r="F641" s="190" t="str">
        <f t="shared" si="88"/>
        <v>-</v>
      </c>
      <c r="G641" s="190" t="str">
        <f t="shared" si="83"/>
        <v>-</v>
      </c>
      <c r="H641" s="189" t="str">
        <f t="shared" si="84"/>
        <v>-</v>
      </c>
      <c r="I641" s="190" t="str">
        <f t="shared" si="85"/>
        <v>-</v>
      </c>
      <c r="J641" s="189" t="str">
        <f t="shared" si="89"/>
        <v>-</v>
      </c>
      <c r="K641" s="172"/>
    </row>
    <row r="642" spans="1:11" x14ac:dyDescent="0.2">
      <c r="A642" s="187" t="str">
        <f t="shared" si="86"/>
        <v>-</v>
      </c>
      <c r="B642" s="188" t="str">
        <f t="shared" si="82"/>
        <v>-</v>
      </c>
      <c r="C642" s="189" t="str">
        <f t="shared" si="90"/>
        <v>-</v>
      </c>
      <c r="D642" s="190" t="str">
        <f t="shared" si="87"/>
        <v>-</v>
      </c>
      <c r="E642" s="191"/>
      <c r="F642" s="190" t="str">
        <f t="shared" si="88"/>
        <v>-</v>
      </c>
      <c r="G642" s="190" t="str">
        <f t="shared" si="83"/>
        <v>-</v>
      </c>
      <c r="H642" s="189" t="str">
        <f t="shared" si="84"/>
        <v>-</v>
      </c>
      <c r="I642" s="190" t="str">
        <f t="shared" si="85"/>
        <v>-</v>
      </c>
      <c r="J642" s="189" t="str">
        <f t="shared" si="89"/>
        <v>-</v>
      </c>
      <c r="K642" s="172"/>
    </row>
    <row r="643" spans="1:11" x14ac:dyDescent="0.2">
      <c r="A643" s="187" t="str">
        <f t="shared" si="86"/>
        <v>-</v>
      </c>
      <c r="B643" s="188" t="str">
        <f t="shared" si="82"/>
        <v>-</v>
      </c>
      <c r="C643" s="189" t="str">
        <f t="shared" si="90"/>
        <v>-</v>
      </c>
      <c r="D643" s="190" t="str">
        <f t="shared" si="87"/>
        <v>-</v>
      </c>
      <c r="E643" s="191"/>
      <c r="F643" s="190" t="str">
        <f t="shared" si="88"/>
        <v>-</v>
      </c>
      <c r="G643" s="190" t="str">
        <f t="shared" si="83"/>
        <v>-</v>
      </c>
      <c r="H643" s="189" t="str">
        <f t="shared" si="84"/>
        <v>-</v>
      </c>
      <c r="I643" s="190" t="str">
        <f t="shared" si="85"/>
        <v>-</v>
      </c>
      <c r="J643" s="189" t="str">
        <f t="shared" si="89"/>
        <v>-</v>
      </c>
      <c r="K643" s="172"/>
    </row>
    <row r="644" spans="1:11" x14ac:dyDescent="0.2">
      <c r="A644" s="187" t="str">
        <f t="shared" si="86"/>
        <v>-</v>
      </c>
      <c r="B644" s="188" t="str">
        <f t="shared" si="82"/>
        <v>-</v>
      </c>
      <c r="C644" s="189" t="str">
        <f t="shared" si="90"/>
        <v>-</v>
      </c>
      <c r="D644" s="190" t="str">
        <f t="shared" si="87"/>
        <v>-</v>
      </c>
      <c r="E644" s="191"/>
      <c r="F644" s="190" t="str">
        <f t="shared" si="88"/>
        <v>-</v>
      </c>
      <c r="G644" s="190" t="str">
        <f t="shared" si="83"/>
        <v>-</v>
      </c>
      <c r="H644" s="189" t="str">
        <f t="shared" si="84"/>
        <v>-</v>
      </c>
      <c r="I644" s="190" t="str">
        <f t="shared" si="85"/>
        <v>-</v>
      </c>
      <c r="J644" s="189" t="str">
        <f t="shared" si="89"/>
        <v>-</v>
      </c>
      <c r="K644" s="172"/>
    </row>
    <row r="645" spans="1:11" x14ac:dyDescent="0.2">
      <c r="A645" s="187" t="str">
        <f t="shared" si="86"/>
        <v>-</v>
      </c>
      <c r="B645" s="188" t="str">
        <f t="shared" si="82"/>
        <v>-</v>
      </c>
      <c r="C645" s="189" t="str">
        <f t="shared" si="90"/>
        <v>-</v>
      </c>
      <c r="D645" s="190" t="str">
        <f t="shared" si="87"/>
        <v>-</v>
      </c>
      <c r="E645" s="191"/>
      <c r="F645" s="190" t="str">
        <f t="shared" si="88"/>
        <v>-</v>
      </c>
      <c r="G645" s="190" t="str">
        <f t="shared" si="83"/>
        <v>-</v>
      </c>
      <c r="H645" s="189" t="str">
        <f t="shared" si="84"/>
        <v>-</v>
      </c>
      <c r="I645" s="190" t="str">
        <f t="shared" si="85"/>
        <v>-</v>
      </c>
      <c r="J645" s="189" t="str">
        <f t="shared" si="89"/>
        <v>-</v>
      </c>
      <c r="K645" s="172"/>
    </row>
    <row r="646" spans="1:11" x14ac:dyDescent="0.2">
      <c r="A646" s="187" t="str">
        <f t="shared" si="86"/>
        <v>-</v>
      </c>
      <c r="B646" s="188" t="str">
        <f t="shared" si="82"/>
        <v>-</v>
      </c>
      <c r="C646" s="189" t="str">
        <f t="shared" si="90"/>
        <v>-</v>
      </c>
      <c r="D646" s="190" t="str">
        <f t="shared" si="87"/>
        <v>-</v>
      </c>
      <c r="E646" s="191"/>
      <c r="F646" s="190" t="str">
        <f t="shared" si="88"/>
        <v>-</v>
      </c>
      <c r="G646" s="190" t="str">
        <f t="shared" si="83"/>
        <v>-</v>
      </c>
      <c r="H646" s="189" t="str">
        <f t="shared" si="84"/>
        <v>-</v>
      </c>
      <c r="I646" s="190" t="str">
        <f t="shared" si="85"/>
        <v>-</v>
      </c>
      <c r="J646" s="189" t="str">
        <f t="shared" si="89"/>
        <v>-</v>
      </c>
      <c r="K646" s="172"/>
    </row>
    <row r="647" spans="1:11" x14ac:dyDescent="0.2">
      <c r="A647" s="187" t="str">
        <f t="shared" si="86"/>
        <v>-</v>
      </c>
      <c r="B647" s="188" t="str">
        <f t="shared" si="82"/>
        <v>-</v>
      </c>
      <c r="C647" s="189" t="str">
        <f t="shared" si="90"/>
        <v>-</v>
      </c>
      <c r="D647" s="190" t="str">
        <f t="shared" si="87"/>
        <v>-</v>
      </c>
      <c r="E647" s="191"/>
      <c r="F647" s="190" t="str">
        <f t="shared" si="88"/>
        <v>-</v>
      </c>
      <c r="G647" s="190" t="str">
        <f t="shared" si="83"/>
        <v>-</v>
      </c>
      <c r="H647" s="189" t="str">
        <f t="shared" si="84"/>
        <v>-</v>
      </c>
      <c r="I647" s="190" t="str">
        <f t="shared" si="85"/>
        <v>-</v>
      </c>
      <c r="J647" s="189" t="str">
        <f t="shared" si="89"/>
        <v>-</v>
      </c>
      <c r="K647" s="172"/>
    </row>
    <row r="648" spans="1:11" x14ac:dyDescent="0.2">
      <c r="A648" s="187" t="str">
        <f t="shared" si="86"/>
        <v>-</v>
      </c>
      <c r="B648" s="188" t="str">
        <f t="shared" si="82"/>
        <v>-</v>
      </c>
      <c r="C648" s="189" t="str">
        <f t="shared" si="90"/>
        <v>-</v>
      </c>
      <c r="D648" s="190" t="str">
        <f t="shared" si="87"/>
        <v>-</v>
      </c>
      <c r="E648" s="191"/>
      <c r="F648" s="190" t="str">
        <f t="shared" si="88"/>
        <v>-</v>
      </c>
      <c r="G648" s="190" t="str">
        <f t="shared" si="83"/>
        <v>-</v>
      </c>
      <c r="H648" s="189" t="str">
        <f t="shared" si="84"/>
        <v>-</v>
      </c>
      <c r="I648" s="190" t="str">
        <f t="shared" si="85"/>
        <v>-</v>
      </c>
      <c r="J648" s="189" t="str">
        <f t="shared" si="89"/>
        <v>-</v>
      </c>
      <c r="K648" s="172"/>
    </row>
    <row r="649" spans="1:11" x14ac:dyDescent="0.2">
      <c r="A649" s="187" t="str">
        <f t="shared" si="86"/>
        <v>-</v>
      </c>
      <c r="B649" s="188" t="str">
        <f t="shared" si="82"/>
        <v>-</v>
      </c>
      <c r="C649" s="189" t="str">
        <f t="shared" si="90"/>
        <v>-</v>
      </c>
      <c r="D649" s="190" t="str">
        <f t="shared" si="87"/>
        <v>-</v>
      </c>
      <c r="E649" s="191"/>
      <c r="F649" s="190" t="str">
        <f t="shared" si="88"/>
        <v>-</v>
      </c>
      <c r="G649" s="190" t="str">
        <f t="shared" si="83"/>
        <v>-</v>
      </c>
      <c r="H649" s="189" t="str">
        <f t="shared" si="84"/>
        <v>-</v>
      </c>
      <c r="I649" s="190" t="str">
        <f t="shared" si="85"/>
        <v>-</v>
      </c>
      <c r="J649" s="189" t="str">
        <f t="shared" si="89"/>
        <v>-</v>
      </c>
      <c r="K649" s="172"/>
    </row>
    <row r="650" spans="1:11" x14ac:dyDescent="0.2">
      <c r="A650" s="187" t="str">
        <f t="shared" si="86"/>
        <v>-</v>
      </c>
      <c r="B650" s="188" t="str">
        <f t="shared" ref="B650:B713" si="91">IF(ISERROR((DATE(YEAR($D$7),MONTH($D$7)+(A650)*12/$D$6,DAY($D$7)))),"-",DATE(YEAR($D$7),MONTH($D$7)+(A650)*12/$D$6,DAY($D$7)))</f>
        <v>-</v>
      </c>
      <c r="C650" s="189" t="str">
        <f t="shared" si="90"/>
        <v>-</v>
      </c>
      <c r="D650" s="190" t="str">
        <f t="shared" si="87"/>
        <v>-</v>
      </c>
      <c r="E650" s="191"/>
      <c r="F650" s="190" t="str">
        <f t="shared" si="88"/>
        <v>-</v>
      </c>
      <c r="G650" s="190" t="str">
        <f t="shared" ref="G650:G713" si="92">IF(ISERROR(F650-H650),"-",F650-H650)</f>
        <v>-</v>
      </c>
      <c r="H650" s="189" t="str">
        <f t="shared" ref="H650:H713" si="93">IF(ISERROR(C650*($D$4/$D$6)),"-",C650*($D$4/$D$6))</f>
        <v>-</v>
      </c>
      <c r="I650" s="190" t="str">
        <f t="shared" ref="I650:I713" si="94">IF(ISERROR(C650-G650),"-",C650-G650)</f>
        <v>-</v>
      </c>
      <c r="J650" s="189" t="str">
        <f t="shared" si="89"/>
        <v>-</v>
      </c>
      <c r="K650" s="172"/>
    </row>
    <row r="651" spans="1:11" x14ac:dyDescent="0.2">
      <c r="A651" s="187" t="str">
        <f t="shared" ref="A651:A714" si="95">IF(A650&lt;$G$4,(A650+1),"-")</f>
        <v>-</v>
      </c>
      <c r="B651" s="188" t="str">
        <f t="shared" si="91"/>
        <v>-</v>
      </c>
      <c r="C651" s="189" t="str">
        <f t="shared" si="90"/>
        <v>-</v>
      </c>
      <c r="D651" s="190" t="str">
        <f t="shared" ref="D651:D714" si="96">IF(ISERROR($G$3),"-",$G$3)</f>
        <v>-</v>
      </c>
      <c r="E651" s="191"/>
      <c r="F651" s="190" t="str">
        <f t="shared" ref="F651:F714" si="97">IF(ISERROR(D651+E651),"-",D651+E651)</f>
        <v>-</v>
      </c>
      <c r="G651" s="190" t="str">
        <f t="shared" si="92"/>
        <v>-</v>
      </c>
      <c r="H651" s="189" t="str">
        <f t="shared" si="93"/>
        <v>-</v>
      </c>
      <c r="I651" s="190" t="str">
        <f t="shared" si="94"/>
        <v>-</v>
      </c>
      <c r="J651" s="189" t="str">
        <f t="shared" si="89"/>
        <v>-</v>
      </c>
      <c r="K651" s="172"/>
    </row>
    <row r="652" spans="1:11" x14ac:dyDescent="0.2">
      <c r="A652" s="187" t="str">
        <f t="shared" si="95"/>
        <v>-</v>
      </c>
      <c r="B652" s="188" t="str">
        <f t="shared" si="91"/>
        <v>-</v>
      </c>
      <c r="C652" s="189" t="str">
        <f t="shared" si="90"/>
        <v>-</v>
      </c>
      <c r="D652" s="190" t="str">
        <f t="shared" si="96"/>
        <v>-</v>
      </c>
      <c r="E652" s="191"/>
      <c r="F652" s="190" t="str">
        <f t="shared" si="97"/>
        <v>-</v>
      </c>
      <c r="G652" s="190" t="str">
        <f t="shared" si="92"/>
        <v>-</v>
      </c>
      <c r="H652" s="189" t="str">
        <f t="shared" si="93"/>
        <v>-</v>
      </c>
      <c r="I652" s="190" t="str">
        <f t="shared" si="94"/>
        <v>-</v>
      </c>
      <c r="J652" s="189" t="str">
        <f t="shared" ref="J652:J715" si="98">IF(ISERROR(H652+J651),"-",H652+J651)</f>
        <v>-</v>
      </c>
      <c r="K652" s="172"/>
    </row>
    <row r="653" spans="1:11" x14ac:dyDescent="0.2">
      <c r="A653" s="187" t="str">
        <f t="shared" si="95"/>
        <v>-</v>
      </c>
      <c r="B653" s="188" t="str">
        <f t="shared" si="91"/>
        <v>-</v>
      </c>
      <c r="C653" s="189" t="str">
        <f t="shared" si="90"/>
        <v>-</v>
      </c>
      <c r="D653" s="190" t="str">
        <f t="shared" si="96"/>
        <v>-</v>
      </c>
      <c r="E653" s="191"/>
      <c r="F653" s="190" t="str">
        <f t="shared" si="97"/>
        <v>-</v>
      </c>
      <c r="G653" s="190" t="str">
        <f t="shared" si="92"/>
        <v>-</v>
      </c>
      <c r="H653" s="189" t="str">
        <f t="shared" si="93"/>
        <v>-</v>
      </c>
      <c r="I653" s="190" t="str">
        <f t="shared" si="94"/>
        <v>-</v>
      </c>
      <c r="J653" s="189" t="str">
        <f t="shared" si="98"/>
        <v>-</v>
      </c>
      <c r="K653" s="172"/>
    </row>
    <row r="654" spans="1:11" x14ac:dyDescent="0.2">
      <c r="A654" s="187" t="str">
        <f t="shared" si="95"/>
        <v>-</v>
      </c>
      <c r="B654" s="188" t="str">
        <f t="shared" si="91"/>
        <v>-</v>
      </c>
      <c r="C654" s="189" t="str">
        <f t="shared" si="90"/>
        <v>-</v>
      </c>
      <c r="D654" s="190" t="str">
        <f t="shared" si="96"/>
        <v>-</v>
      </c>
      <c r="E654" s="191"/>
      <c r="F654" s="190" t="str">
        <f t="shared" si="97"/>
        <v>-</v>
      </c>
      <c r="G654" s="190" t="str">
        <f t="shared" si="92"/>
        <v>-</v>
      </c>
      <c r="H654" s="189" t="str">
        <f t="shared" si="93"/>
        <v>-</v>
      </c>
      <c r="I654" s="190" t="str">
        <f t="shared" si="94"/>
        <v>-</v>
      </c>
      <c r="J654" s="189" t="str">
        <f t="shared" si="98"/>
        <v>-</v>
      </c>
      <c r="K654" s="172"/>
    </row>
    <row r="655" spans="1:11" x14ac:dyDescent="0.2">
      <c r="A655" s="187" t="str">
        <f t="shared" si="95"/>
        <v>-</v>
      </c>
      <c r="B655" s="188" t="str">
        <f t="shared" si="91"/>
        <v>-</v>
      </c>
      <c r="C655" s="189" t="str">
        <f t="shared" si="90"/>
        <v>-</v>
      </c>
      <c r="D655" s="190" t="str">
        <f t="shared" si="96"/>
        <v>-</v>
      </c>
      <c r="E655" s="191"/>
      <c r="F655" s="190" t="str">
        <f t="shared" si="97"/>
        <v>-</v>
      </c>
      <c r="G655" s="190" t="str">
        <f t="shared" si="92"/>
        <v>-</v>
      </c>
      <c r="H655" s="189" t="str">
        <f t="shared" si="93"/>
        <v>-</v>
      </c>
      <c r="I655" s="190" t="str">
        <f t="shared" si="94"/>
        <v>-</v>
      </c>
      <c r="J655" s="189" t="str">
        <f t="shared" si="98"/>
        <v>-</v>
      </c>
      <c r="K655" s="172"/>
    </row>
    <row r="656" spans="1:11" x14ac:dyDescent="0.2">
      <c r="A656" s="187" t="str">
        <f t="shared" si="95"/>
        <v>-</v>
      </c>
      <c r="B656" s="188" t="str">
        <f t="shared" si="91"/>
        <v>-</v>
      </c>
      <c r="C656" s="189" t="str">
        <f t="shared" si="90"/>
        <v>-</v>
      </c>
      <c r="D656" s="190" t="str">
        <f t="shared" si="96"/>
        <v>-</v>
      </c>
      <c r="E656" s="191"/>
      <c r="F656" s="190" t="str">
        <f t="shared" si="97"/>
        <v>-</v>
      </c>
      <c r="G656" s="190" t="str">
        <f t="shared" si="92"/>
        <v>-</v>
      </c>
      <c r="H656" s="189" t="str">
        <f t="shared" si="93"/>
        <v>-</v>
      </c>
      <c r="I656" s="190" t="str">
        <f t="shared" si="94"/>
        <v>-</v>
      </c>
      <c r="J656" s="189" t="str">
        <f t="shared" si="98"/>
        <v>-</v>
      </c>
      <c r="K656" s="172"/>
    </row>
    <row r="657" spans="1:11" x14ac:dyDescent="0.2">
      <c r="A657" s="187" t="str">
        <f t="shared" si="95"/>
        <v>-</v>
      </c>
      <c r="B657" s="188" t="str">
        <f t="shared" si="91"/>
        <v>-</v>
      </c>
      <c r="C657" s="189" t="str">
        <f t="shared" si="90"/>
        <v>-</v>
      </c>
      <c r="D657" s="190" t="str">
        <f t="shared" si="96"/>
        <v>-</v>
      </c>
      <c r="E657" s="191"/>
      <c r="F657" s="190" t="str">
        <f t="shared" si="97"/>
        <v>-</v>
      </c>
      <c r="G657" s="190" t="str">
        <f t="shared" si="92"/>
        <v>-</v>
      </c>
      <c r="H657" s="189" t="str">
        <f t="shared" si="93"/>
        <v>-</v>
      </c>
      <c r="I657" s="190" t="str">
        <f t="shared" si="94"/>
        <v>-</v>
      </c>
      <c r="J657" s="189" t="str">
        <f t="shared" si="98"/>
        <v>-</v>
      </c>
      <c r="K657" s="172"/>
    </row>
    <row r="658" spans="1:11" x14ac:dyDescent="0.2">
      <c r="A658" s="187" t="str">
        <f t="shared" si="95"/>
        <v>-</v>
      </c>
      <c r="B658" s="188" t="str">
        <f t="shared" si="91"/>
        <v>-</v>
      </c>
      <c r="C658" s="189" t="str">
        <f t="shared" si="90"/>
        <v>-</v>
      </c>
      <c r="D658" s="190" t="str">
        <f t="shared" si="96"/>
        <v>-</v>
      </c>
      <c r="E658" s="191"/>
      <c r="F658" s="190" t="str">
        <f t="shared" si="97"/>
        <v>-</v>
      </c>
      <c r="G658" s="190" t="str">
        <f t="shared" si="92"/>
        <v>-</v>
      </c>
      <c r="H658" s="189" t="str">
        <f t="shared" si="93"/>
        <v>-</v>
      </c>
      <c r="I658" s="190" t="str">
        <f t="shared" si="94"/>
        <v>-</v>
      </c>
      <c r="J658" s="189" t="str">
        <f t="shared" si="98"/>
        <v>-</v>
      </c>
      <c r="K658" s="172"/>
    </row>
    <row r="659" spans="1:11" x14ac:dyDescent="0.2">
      <c r="A659" s="187" t="str">
        <f t="shared" si="95"/>
        <v>-</v>
      </c>
      <c r="B659" s="188" t="str">
        <f t="shared" si="91"/>
        <v>-</v>
      </c>
      <c r="C659" s="189" t="str">
        <f t="shared" si="90"/>
        <v>-</v>
      </c>
      <c r="D659" s="190" t="str">
        <f t="shared" si="96"/>
        <v>-</v>
      </c>
      <c r="E659" s="191"/>
      <c r="F659" s="190" t="str">
        <f t="shared" si="97"/>
        <v>-</v>
      </c>
      <c r="G659" s="190" t="str">
        <f t="shared" si="92"/>
        <v>-</v>
      </c>
      <c r="H659" s="189" t="str">
        <f t="shared" si="93"/>
        <v>-</v>
      </c>
      <c r="I659" s="190" t="str">
        <f t="shared" si="94"/>
        <v>-</v>
      </c>
      <c r="J659" s="189" t="str">
        <f t="shared" si="98"/>
        <v>-</v>
      </c>
      <c r="K659" s="172"/>
    </row>
    <row r="660" spans="1:11" x14ac:dyDescent="0.2">
      <c r="A660" s="187" t="str">
        <f t="shared" si="95"/>
        <v>-</v>
      </c>
      <c r="B660" s="188" t="str">
        <f t="shared" si="91"/>
        <v>-</v>
      </c>
      <c r="C660" s="189" t="str">
        <f t="shared" si="90"/>
        <v>-</v>
      </c>
      <c r="D660" s="190" t="str">
        <f t="shared" si="96"/>
        <v>-</v>
      </c>
      <c r="E660" s="191"/>
      <c r="F660" s="190" t="str">
        <f t="shared" si="97"/>
        <v>-</v>
      </c>
      <c r="G660" s="190" t="str">
        <f t="shared" si="92"/>
        <v>-</v>
      </c>
      <c r="H660" s="189" t="str">
        <f t="shared" si="93"/>
        <v>-</v>
      </c>
      <c r="I660" s="190" t="str">
        <f t="shared" si="94"/>
        <v>-</v>
      </c>
      <c r="J660" s="189" t="str">
        <f t="shared" si="98"/>
        <v>-</v>
      </c>
      <c r="K660" s="172"/>
    </row>
    <row r="661" spans="1:11" x14ac:dyDescent="0.2">
      <c r="A661" s="187" t="str">
        <f t="shared" si="95"/>
        <v>-</v>
      </c>
      <c r="B661" s="188" t="str">
        <f t="shared" si="91"/>
        <v>-</v>
      </c>
      <c r="C661" s="189" t="str">
        <f t="shared" si="90"/>
        <v>-</v>
      </c>
      <c r="D661" s="190" t="str">
        <f t="shared" si="96"/>
        <v>-</v>
      </c>
      <c r="E661" s="191"/>
      <c r="F661" s="190" t="str">
        <f t="shared" si="97"/>
        <v>-</v>
      </c>
      <c r="G661" s="190" t="str">
        <f t="shared" si="92"/>
        <v>-</v>
      </c>
      <c r="H661" s="189" t="str">
        <f t="shared" si="93"/>
        <v>-</v>
      </c>
      <c r="I661" s="190" t="str">
        <f t="shared" si="94"/>
        <v>-</v>
      </c>
      <c r="J661" s="189" t="str">
        <f t="shared" si="98"/>
        <v>-</v>
      </c>
      <c r="K661" s="172"/>
    </row>
    <row r="662" spans="1:11" x14ac:dyDescent="0.2">
      <c r="A662" s="187" t="str">
        <f t="shared" si="95"/>
        <v>-</v>
      </c>
      <c r="B662" s="188" t="str">
        <f t="shared" si="91"/>
        <v>-</v>
      </c>
      <c r="C662" s="189" t="str">
        <f t="shared" ref="C662:C725" si="99">IF(I661&gt;0,I661,"-")</f>
        <v>-</v>
      </c>
      <c r="D662" s="190" t="str">
        <f t="shared" si="96"/>
        <v>-</v>
      </c>
      <c r="E662" s="191"/>
      <c r="F662" s="190" t="str">
        <f t="shared" si="97"/>
        <v>-</v>
      </c>
      <c r="G662" s="190" t="str">
        <f t="shared" si="92"/>
        <v>-</v>
      </c>
      <c r="H662" s="189" t="str">
        <f t="shared" si="93"/>
        <v>-</v>
      </c>
      <c r="I662" s="190" t="str">
        <f t="shared" si="94"/>
        <v>-</v>
      </c>
      <c r="J662" s="189" t="str">
        <f t="shared" si="98"/>
        <v>-</v>
      </c>
      <c r="K662" s="172"/>
    </row>
    <row r="663" spans="1:11" x14ac:dyDescent="0.2">
      <c r="A663" s="187" t="str">
        <f t="shared" si="95"/>
        <v>-</v>
      </c>
      <c r="B663" s="188" t="str">
        <f t="shared" si="91"/>
        <v>-</v>
      </c>
      <c r="C663" s="189" t="str">
        <f t="shared" si="99"/>
        <v>-</v>
      </c>
      <c r="D663" s="190" t="str">
        <f t="shared" si="96"/>
        <v>-</v>
      </c>
      <c r="E663" s="191"/>
      <c r="F663" s="190" t="str">
        <f t="shared" si="97"/>
        <v>-</v>
      </c>
      <c r="G663" s="190" t="str">
        <f t="shared" si="92"/>
        <v>-</v>
      </c>
      <c r="H663" s="189" t="str">
        <f t="shared" si="93"/>
        <v>-</v>
      </c>
      <c r="I663" s="190" t="str">
        <f t="shared" si="94"/>
        <v>-</v>
      </c>
      <c r="J663" s="189" t="str">
        <f t="shared" si="98"/>
        <v>-</v>
      </c>
      <c r="K663" s="172"/>
    </row>
    <row r="664" spans="1:11" x14ac:dyDescent="0.2">
      <c r="A664" s="187" t="str">
        <f t="shared" si="95"/>
        <v>-</v>
      </c>
      <c r="B664" s="188" t="str">
        <f t="shared" si="91"/>
        <v>-</v>
      </c>
      <c r="C664" s="189" t="str">
        <f t="shared" si="99"/>
        <v>-</v>
      </c>
      <c r="D664" s="190" t="str">
        <f t="shared" si="96"/>
        <v>-</v>
      </c>
      <c r="E664" s="191"/>
      <c r="F664" s="190" t="str">
        <f t="shared" si="97"/>
        <v>-</v>
      </c>
      <c r="G664" s="190" t="str">
        <f t="shared" si="92"/>
        <v>-</v>
      </c>
      <c r="H664" s="189" t="str">
        <f t="shared" si="93"/>
        <v>-</v>
      </c>
      <c r="I664" s="190" t="str">
        <f t="shared" si="94"/>
        <v>-</v>
      </c>
      <c r="J664" s="189" t="str">
        <f t="shared" si="98"/>
        <v>-</v>
      </c>
      <c r="K664" s="172"/>
    </row>
    <row r="665" spans="1:11" x14ac:dyDescent="0.2">
      <c r="A665" s="187" t="str">
        <f t="shared" si="95"/>
        <v>-</v>
      </c>
      <c r="B665" s="188" t="str">
        <f t="shared" si="91"/>
        <v>-</v>
      </c>
      <c r="C665" s="189" t="str">
        <f t="shared" si="99"/>
        <v>-</v>
      </c>
      <c r="D665" s="190" t="str">
        <f t="shared" si="96"/>
        <v>-</v>
      </c>
      <c r="E665" s="191"/>
      <c r="F665" s="190" t="str">
        <f t="shared" si="97"/>
        <v>-</v>
      </c>
      <c r="G665" s="190" t="str">
        <f t="shared" si="92"/>
        <v>-</v>
      </c>
      <c r="H665" s="189" t="str">
        <f t="shared" si="93"/>
        <v>-</v>
      </c>
      <c r="I665" s="190" t="str">
        <f t="shared" si="94"/>
        <v>-</v>
      </c>
      <c r="J665" s="189" t="str">
        <f t="shared" si="98"/>
        <v>-</v>
      </c>
      <c r="K665" s="172"/>
    </row>
    <row r="666" spans="1:11" x14ac:dyDescent="0.2">
      <c r="A666" s="187" t="str">
        <f t="shared" si="95"/>
        <v>-</v>
      </c>
      <c r="B666" s="188" t="str">
        <f t="shared" si="91"/>
        <v>-</v>
      </c>
      <c r="C666" s="189" t="str">
        <f t="shared" si="99"/>
        <v>-</v>
      </c>
      <c r="D666" s="190" t="str">
        <f t="shared" si="96"/>
        <v>-</v>
      </c>
      <c r="E666" s="191"/>
      <c r="F666" s="190" t="str">
        <f t="shared" si="97"/>
        <v>-</v>
      </c>
      <c r="G666" s="190" t="str">
        <f t="shared" si="92"/>
        <v>-</v>
      </c>
      <c r="H666" s="189" t="str">
        <f t="shared" si="93"/>
        <v>-</v>
      </c>
      <c r="I666" s="190" t="str">
        <f t="shared" si="94"/>
        <v>-</v>
      </c>
      <c r="J666" s="189" t="str">
        <f t="shared" si="98"/>
        <v>-</v>
      </c>
      <c r="K666" s="172"/>
    </row>
    <row r="667" spans="1:11" x14ac:dyDescent="0.2">
      <c r="A667" s="187" t="str">
        <f t="shared" si="95"/>
        <v>-</v>
      </c>
      <c r="B667" s="188" t="str">
        <f t="shared" si="91"/>
        <v>-</v>
      </c>
      <c r="C667" s="189" t="str">
        <f t="shared" si="99"/>
        <v>-</v>
      </c>
      <c r="D667" s="190" t="str">
        <f t="shared" si="96"/>
        <v>-</v>
      </c>
      <c r="E667" s="191"/>
      <c r="F667" s="190" t="str">
        <f t="shared" si="97"/>
        <v>-</v>
      </c>
      <c r="G667" s="190" t="str">
        <f t="shared" si="92"/>
        <v>-</v>
      </c>
      <c r="H667" s="189" t="str">
        <f t="shared" si="93"/>
        <v>-</v>
      </c>
      <c r="I667" s="190" t="str">
        <f t="shared" si="94"/>
        <v>-</v>
      </c>
      <c r="J667" s="189" t="str">
        <f t="shared" si="98"/>
        <v>-</v>
      </c>
      <c r="K667" s="172"/>
    </row>
    <row r="668" spans="1:11" x14ac:dyDescent="0.2">
      <c r="A668" s="187" t="str">
        <f t="shared" si="95"/>
        <v>-</v>
      </c>
      <c r="B668" s="188" t="str">
        <f t="shared" si="91"/>
        <v>-</v>
      </c>
      <c r="C668" s="189" t="str">
        <f t="shared" si="99"/>
        <v>-</v>
      </c>
      <c r="D668" s="190" t="str">
        <f t="shared" si="96"/>
        <v>-</v>
      </c>
      <c r="E668" s="191"/>
      <c r="F668" s="190" t="str">
        <f t="shared" si="97"/>
        <v>-</v>
      </c>
      <c r="G668" s="190" t="str">
        <f t="shared" si="92"/>
        <v>-</v>
      </c>
      <c r="H668" s="189" t="str">
        <f t="shared" si="93"/>
        <v>-</v>
      </c>
      <c r="I668" s="190" t="str">
        <f t="shared" si="94"/>
        <v>-</v>
      </c>
      <c r="J668" s="189" t="str">
        <f t="shared" si="98"/>
        <v>-</v>
      </c>
      <c r="K668" s="172"/>
    </row>
    <row r="669" spans="1:11" x14ac:dyDescent="0.2">
      <c r="A669" s="187" t="str">
        <f t="shared" si="95"/>
        <v>-</v>
      </c>
      <c r="B669" s="188" t="str">
        <f t="shared" si="91"/>
        <v>-</v>
      </c>
      <c r="C669" s="189" t="str">
        <f t="shared" si="99"/>
        <v>-</v>
      </c>
      <c r="D669" s="190" t="str">
        <f t="shared" si="96"/>
        <v>-</v>
      </c>
      <c r="E669" s="191"/>
      <c r="F669" s="190" t="str">
        <f t="shared" si="97"/>
        <v>-</v>
      </c>
      <c r="G669" s="190" t="str">
        <f t="shared" si="92"/>
        <v>-</v>
      </c>
      <c r="H669" s="189" t="str">
        <f t="shared" si="93"/>
        <v>-</v>
      </c>
      <c r="I669" s="190" t="str">
        <f t="shared" si="94"/>
        <v>-</v>
      </c>
      <c r="J669" s="189" t="str">
        <f t="shared" si="98"/>
        <v>-</v>
      </c>
      <c r="K669" s="172"/>
    </row>
    <row r="670" spans="1:11" x14ac:dyDescent="0.2">
      <c r="A670" s="187" t="str">
        <f t="shared" si="95"/>
        <v>-</v>
      </c>
      <c r="B670" s="188" t="str">
        <f t="shared" si="91"/>
        <v>-</v>
      </c>
      <c r="C670" s="189" t="str">
        <f t="shared" si="99"/>
        <v>-</v>
      </c>
      <c r="D670" s="190" t="str">
        <f t="shared" si="96"/>
        <v>-</v>
      </c>
      <c r="E670" s="191"/>
      <c r="F670" s="190" t="str">
        <f t="shared" si="97"/>
        <v>-</v>
      </c>
      <c r="G670" s="190" t="str">
        <f t="shared" si="92"/>
        <v>-</v>
      </c>
      <c r="H670" s="189" t="str">
        <f t="shared" si="93"/>
        <v>-</v>
      </c>
      <c r="I670" s="190" t="str">
        <f t="shared" si="94"/>
        <v>-</v>
      </c>
      <c r="J670" s="189" t="str">
        <f t="shared" si="98"/>
        <v>-</v>
      </c>
      <c r="K670" s="172"/>
    </row>
    <row r="671" spans="1:11" x14ac:dyDescent="0.2">
      <c r="A671" s="187" t="str">
        <f t="shared" si="95"/>
        <v>-</v>
      </c>
      <c r="B671" s="188" t="str">
        <f t="shared" si="91"/>
        <v>-</v>
      </c>
      <c r="C671" s="189" t="str">
        <f t="shared" si="99"/>
        <v>-</v>
      </c>
      <c r="D671" s="190" t="str">
        <f t="shared" si="96"/>
        <v>-</v>
      </c>
      <c r="E671" s="191"/>
      <c r="F671" s="190" t="str">
        <f t="shared" si="97"/>
        <v>-</v>
      </c>
      <c r="G671" s="190" t="str">
        <f t="shared" si="92"/>
        <v>-</v>
      </c>
      <c r="H671" s="189" t="str">
        <f t="shared" si="93"/>
        <v>-</v>
      </c>
      <c r="I671" s="190" t="str">
        <f t="shared" si="94"/>
        <v>-</v>
      </c>
      <c r="J671" s="189" t="str">
        <f t="shared" si="98"/>
        <v>-</v>
      </c>
      <c r="K671" s="172"/>
    </row>
    <row r="672" spans="1:11" x14ac:dyDescent="0.2">
      <c r="A672" s="187" t="str">
        <f t="shared" si="95"/>
        <v>-</v>
      </c>
      <c r="B672" s="188" t="str">
        <f t="shared" si="91"/>
        <v>-</v>
      </c>
      <c r="C672" s="189" t="str">
        <f t="shared" si="99"/>
        <v>-</v>
      </c>
      <c r="D672" s="190" t="str">
        <f t="shared" si="96"/>
        <v>-</v>
      </c>
      <c r="E672" s="191"/>
      <c r="F672" s="190" t="str">
        <f t="shared" si="97"/>
        <v>-</v>
      </c>
      <c r="G672" s="190" t="str">
        <f t="shared" si="92"/>
        <v>-</v>
      </c>
      <c r="H672" s="189" t="str">
        <f t="shared" si="93"/>
        <v>-</v>
      </c>
      <c r="I672" s="190" t="str">
        <f t="shared" si="94"/>
        <v>-</v>
      </c>
      <c r="J672" s="189" t="str">
        <f t="shared" si="98"/>
        <v>-</v>
      </c>
      <c r="K672" s="172"/>
    </row>
    <row r="673" spans="1:11" x14ac:dyDescent="0.2">
      <c r="A673" s="187" t="str">
        <f t="shared" si="95"/>
        <v>-</v>
      </c>
      <c r="B673" s="188" t="str">
        <f t="shared" si="91"/>
        <v>-</v>
      </c>
      <c r="C673" s="189" t="str">
        <f t="shared" si="99"/>
        <v>-</v>
      </c>
      <c r="D673" s="190" t="str">
        <f t="shared" si="96"/>
        <v>-</v>
      </c>
      <c r="E673" s="191"/>
      <c r="F673" s="190" t="str">
        <f t="shared" si="97"/>
        <v>-</v>
      </c>
      <c r="G673" s="190" t="str">
        <f t="shared" si="92"/>
        <v>-</v>
      </c>
      <c r="H673" s="189" t="str">
        <f t="shared" si="93"/>
        <v>-</v>
      </c>
      <c r="I673" s="190" t="str">
        <f t="shared" si="94"/>
        <v>-</v>
      </c>
      <c r="J673" s="189" t="str">
        <f t="shared" si="98"/>
        <v>-</v>
      </c>
      <c r="K673" s="172"/>
    </row>
    <row r="674" spans="1:11" x14ac:dyDescent="0.2">
      <c r="A674" s="187" t="str">
        <f t="shared" si="95"/>
        <v>-</v>
      </c>
      <c r="B674" s="188" t="str">
        <f t="shared" si="91"/>
        <v>-</v>
      </c>
      <c r="C674" s="189" t="str">
        <f t="shared" si="99"/>
        <v>-</v>
      </c>
      <c r="D674" s="190" t="str">
        <f t="shared" si="96"/>
        <v>-</v>
      </c>
      <c r="E674" s="191"/>
      <c r="F674" s="190" t="str">
        <f t="shared" si="97"/>
        <v>-</v>
      </c>
      <c r="G674" s="190" t="str">
        <f t="shared" si="92"/>
        <v>-</v>
      </c>
      <c r="H674" s="189" t="str">
        <f t="shared" si="93"/>
        <v>-</v>
      </c>
      <c r="I674" s="190" t="str">
        <f t="shared" si="94"/>
        <v>-</v>
      </c>
      <c r="J674" s="189" t="str">
        <f t="shared" si="98"/>
        <v>-</v>
      </c>
      <c r="K674" s="172"/>
    </row>
    <row r="675" spans="1:11" x14ac:dyDescent="0.2">
      <c r="A675" s="187" t="str">
        <f t="shared" si="95"/>
        <v>-</v>
      </c>
      <c r="B675" s="188" t="str">
        <f t="shared" si="91"/>
        <v>-</v>
      </c>
      <c r="C675" s="189" t="str">
        <f t="shared" si="99"/>
        <v>-</v>
      </c>
      <c r="D675" s="190" t="str">
        <f t="shared" si="96"/>
        <v>-</v>
      </c>
      <c r="E675" s="191"/>
      <c r="F675" s="190" t="str">
        <f t="shared" si="97"/>
        <v>-</v>
      </c>
      <c r="G675" s="190" t="str">
        <f t="shared" si="92"/>
        <v>-</v>
      </c>
      <c r="H675" s="189" t="str">
        <f t="shared" si="93"/>
        <v>-</v>
      </c>
      <c r="I675" s="190" t="str">
        <f t="shared" si="94"/>
        <v>-</v>
      </c>
      <c r="J675" s="189" t="str">
        <f t="shared" si="98"/>
        <v>-</v>
      </c>
      <c r="K675" s="172"/>
    </row>
    <row r="676" spans="1:11" x14ac:dyDescent="0.2">
      <c r="A676" s="187" t="str">
        <f t="shared" si="95"/>
        <v>-</v>
      </c>
      <c r="B676" s="188" t="str">
        <f t="shared" si="91"/>
        <v>-</v>
      </c>
      <c r="C676" s="189" t="str">
        <f t="shared" si="99"/>
        <v>-</v>
      </c>
      <c r="D676" s="190" t="str">
        <f t="shared" si="96"/>
        <v>-</v>
      </c>
      <c r="E676" s="191"/>
      <c r="F676" s="190" t="str">
        <f t="shared" si="97"/>
        <v>-</v>
      </c>
      <c r="G676" s="190" t="str">
        <f t="shared" si="92"/>
        <v>-</v>
      </c>
      <c r="H676" s="189" t="str">
        <f t="shared" si="93"/>
        <v>-</v>
      </c>
      <c r="I676" s="190" t="str">
        <f t="shared" si="94"/>
        <v>-</v>
      </c>
      <c r="J676" s="189" t="str">
        <f t="shared" si="98"/>
        <v>-</v>
      </c>
      <c r="K676" s="172"/>
    </row>
    <row r="677" spans="1:11" x14ac:dyDescent="0.2">
      <c r="A677" s="187" t="str">
        <f t="shared" si="95"/>
        <v>-</v>
      </c>
      <c r="B677" s="188" t="str">
        <f t="shared" si="91"/>
        <v>-</v>
      </c>
      <c r="C677" s="189" t="str">
        <f t="shared" si="99"/>
        <v>-</v>
      </c>
      <c r="D677" s="190" t="str">
        <f t="shared" si="96"/>
        <v>-</v>
      </c>
      <c r="E677" s="191"/>
      <c r="F677" s="190" t="str">
        <f t="shared" si="97"/>
        <v>-</v>
      </c>
      <c r="G677" s="190" t="str">
        <f t="shared" si="92"/>
        <v>-</v>
      </c>
      <c r="H677" s="189" t="str">
        <f t="shared" si="93"/>
        <v>-</v>
      </c>
      <c r="I677" s="190" t="str">
        <f t="shared" si="94"/>
        <v>-</v>
      </c>
      <c r="J677" s="189" t="str">
        <f t="shared" si="98"/>
        <v>-</v>
      </c>
      <c r="K677" s="172"/>
    </row>
    <row r="678" spans="1:11" x14ac:dyDescent="0.2">
      <c r="A678" s="187" t="str">
        <f t="shared" si="95"/>
        <v>-</v>
      </c>
      <c r="B678" s="188" t="str">
        <f t="shared" si="91"/>
        <v>-</v>
      </c>
      <c r="C678" s="189" t="str">
        <f t="shared" si="99"/>
        <v>-</v>
      </c>
      <c r="D678" s="190" t="str">
        <f t="shared" si="96"/>
        <v>-</v>
      </c>
      <c r="E678" s="191"/>
      <c r="F678" s="190" t="str">
        <f t="shared" si="97"/>
        <v>-</v>
      </c>
      <c r="G678" s="190" t="str">
        <f t="shared" si="92"/>
        <v>-</v>
      </c>
      <c r="H678" s="189" t="str">
        <f t="shared" si="93"/>
        <v>-</v>
      </c>
      <c r="I678" s="190" t="str">
        <f t="shared" si="94"/>
        <v>-</v>
      </c>
      <c r="J678" s="189" t="str">
        <f t="shared" si="98"/>
        <v>-</v>
      </c>
      <c r="K678" s="172"/>
    </row>
    <row r="679" spans="1:11" x14ac:dyDescent="0.2">
      <c r="A679" s="187" t="str">
        <f t="shared" si="95"/>
        <v>-</v>
      </c>
      <c r="B679" s="188" t="str">
        <f t="shared" si="91"/>
        <v>-</v>
      </c>
      <c r="C679" s="189" t="str">
        <f t="shared" si="99"/>
        <v>-</v>
      </c>
      <c r="D679" s="190" t="str">
        <f t="shared" si="96"/>
        <v>-</v>
      </c>
      <c r="E679" s="191"/>
      <c r="F679" s="190" t="str">
        <f t="shared" si="97"/>
        <v>-</v>
      </c>
      <c r="G679" s="190" t="str">
        <f t="shared" si="92"/>
        <v>-</v>
      </c>
      <c r="H679" s="189" t="str">
        <f t="shared" si="93"/>
        <v>-</v>
      </c>
      <c r="I679" s="190" t="str">
        <f t="shared" si="94"/>
        <v>-</v>
      </c>
      <c r="J679" s="189" t="str">
        <f t="shared" si="98"/>
        <v>-</v>
      </c>
      <c r="K679" s="172"/>
    </row>
    <row r="680" spans="1:11" x14ac:dyDescent="0.2">
      <c r="A680" s="187" t="str">
        <f t="shared" si="95"/>
        <v>-</v>
      </c>
      <c r="B680" s="188" t="str">
        <f t="shared" si="91"/>
        <v>-</v>
      </c>
      <c r="C680" s="189" t="str">
        <f t="shared" si="99"/>
        <v>-</v>
      </c>
      <c r="D680" s="190" t="str">
        <f t="shared" si="96"/>
        <v>-</v>
      </c>
      <c r="E680" s="191"/>
      <c r="F680" s="190" t="str">
        <f t="shared" si="97"/>
        <v>-</v>
      </c>
      <c r="G680" s="190" t="str">
        <f t="shared" si="92"/>
        <v>-</v>
      </c>
      <c r="H680" s="189" t="str">
        <f t="shared" si="93"/>
        <v>-</v>
      </c>
      <c r="I680" s="190" t="str">
        <f t="shared" si="94"/>
        <v>-</v>
      </c>
      <c r="J680" s="189" t="str">
        <f t="shared" si="98"/>
        <v>-</v>
      </c>
      <c r="K680" s="172"/>
    </row>
    <row r="681" spans="1:11" x14ac:dyDescent="0.2">
      <c r="A681" s="187" t="str">
        <f t="shared" si="95"/>
        <v>-</v>
      </c>
      <c r="B681" s="188" t="str">
        <f t="shared" si="91"/>
        <v>-</v>
      </c>
      <c r="C681" s="189" t="str">
        <f t="shared" si="99"/>
        <v>-</v>
      </c>
      <c r="D681" s="190" t="str">
        <f t="shared" si="96"/>
        <v>-</v>
      </c>
      <c r="E681" s="191"/>
      <c r="F681" s="190" t="str">
        <f t="shared" si="97"/>
        <v>-</v>
      </c>
      <c r="G681" s="190" t="str">
        <f t="shared" si="92"/>
        <v>-</v>
      </c>
      <c r="H681" s="189" t="str">
        <f t="shared" si="93"/>
        <v>-</v>
      </c>
      <c r="I681" s="190" t="str">
        <f t="shared" si="94"/>
        <v>-</v>
      </c>
      <c r="J681" s="189" t="str">
        <f t="shared" si="98"/>
        <v>-</v>
      </c>
      <c r="K681" s="172"/>
    </row>
    <row r="682" spans="1:11" x14ac:dyDescent="0.2">
      <c r="A682" s="187" t="str">
        <f t="shared" si="95"/>
        <v>-</v>
      </c>
      <c r="B682" s="188" t="str">
        <f t="shared" si="91"/>
        <v>-</v>
      </c>
      <c r="C682" s="189" t="str">
        <f t="shared" si="99"/>
        <v>-</v>
      </c>
      <c r="D682" s="190" t="str">
        <f t="shared" si="96"/>
        <v>-</v>
      </c>
      <c r="E682" s="191"/>
      <c r="F682" s="190" t="str">
        <f t="shared" si="97"/>
        <v>-</v>
      </c>
      <c r="G682" s="190" t="str">
        <f t="shared" si="92"/>
        <v>-</v>
      </c>
      <c r="H682" s="189" t="str">
        <f t="shared" si="93"/>
        <v>-</v>
      </c>
      <c r="I682" s="190" t="str">
        <f t="shared" si="94"/>
        <v>-</v>
      </c>
      <c r="J682" s="189" t="str">
        <f t="shared" si="98"/>
        <v>-</v>
      </c>
      <c r="K682" s="172"/>
    </row>
    <row r="683" spans="1:11" x14ac:dyDescent="0.2">
      <c r="A683" s="187" t="str">
        <f t="shared" si="95"/>
        <v>-</v>
      </c>
      <c r="B683" s="188" t="str">
        <f t="shared" si="91"/>
        <v>-</v>
      </c>
      <c r="C683" s="189" t="str">
        <f t="shared" si="99"/>
        <v>-</v>
      </c>
      <c r="D683" s="190" t="str">
        <f t="shared" si="96"/>
        <v>-</v>
      </c>
      <c r="E683" s="191"/>
      <c r="F683" s="190" t="str">
        <f t="shared" si="97"/>
        <v>-</v>
      </c>
      <c r="G683" s="190" t="str">
        <f t="shared" si="92"/>
        <v>-</v>
      </c>
      <c r="H683" s="189" t="str">
        <f t="shared" si="93"/>
        <v>-</v>
      </c>
      <c r="I683" s="190" t="str">
        <f t="shared" si="94"/>
        <v>-</v>
      </c>
      <c r="J683" s="189" t="str">
        <f t="shared" si="98"/>
        <v>-</v>
      </c>
      <c r="K683" s="172"/>
    </row>
    <row r="684" spans="1:11" x14ac:dyDescent="0.2">
      <c r="A684" s="187" t="str">
        <f t="shared" si="95"/>
        <v>-</v>
      </c>
      <c r="B684" s="188" t="str">
        <f t="shared" si="91"/>
        <v>-</v>
      </c>
      <c r="C684" s="189" t="str">
        <f t="shared" si="99"/>
        <v>-</v>
      </c>
      <c r="D684" s="190" t="str">
        <f t="shared" si="96"/>
        <v>-</v>
      </c>
      <c r="E684" s="191"/>
      <c r="F684" s="190" t="str">
        <f t="shared" si="97"/>
        <v>-</v>
      </c>
      <c r="G684" s="190" t="str">
        <f t="shared" si="92"/>
        <v>-</v>
      </c>
      <c r="H684" s="189" t="str">
        <f t="shared" si="93"/>
        <v>-</v>
      </c>
      <c r="I684" s="190" t="str">
        <f t="shared" si="94"/>
        <v>-</v>
      </c>
      <c r="J684" s="189" t="str">
        <f t="shared" si="98"/>
        <v>-</v>
      </c>
      <c r="K684" s="172"/>
    </row>
    <row r="685" spans="1:11" x14ac:dyDescent="0.2">
      <c r="A685" s="187" t="str">
        <f t="shared" si="95"/>
        <v>-</v>
      </c>
      <c r="B685" s="188" t="str">
        <f t="shared" si="91"/>
        <v>-</v>
      </c>
      <c r="C685" s="189" t="str">
        <f t="shared" si="99"/>
        <v>-</v>
      </c>
      <c r="D685" s="190" t="str">
        <f t="shared" si="96"/>
        <v>-</v>
      </c>
      <c r="E685" s="191"/>
      <c r="F685" s="190" t="str">
        <f t="shared" si="97"/>
        <v>-</v>
      </c>
      <c r="G685" s="190" t="str">
        <f t="shared" si="92"/>
        <v>-</v>
      </c>
      <c r="H685" s="189" t="str">
        <f t="shared" si="93"/>
        <v>-</v>
      </c>
      <c r="I685" s="190" t="str">
        <f t="shared" si="94"/>
        <v>-</v>
      </c>
      <c r="J685" s="189" t="str">
        <f t="shared" si="98"/>
        <v>-</v>
      </c>
      <c r="K685" s="172"/>
    </row>
    <row r="686" spans="1:11" x14ac:dyDescent="0.2">
      <c r="A686" s="187" t="str">
        <f t="shared" si="95"/>
        <v>-</v>
      </c>
      <c r="B686" s="188" t="str">
        <f t="shared" si="91"/>
        <v>-</v>
      </c>
      <c r="C686" s="189" t="str">
        <f t="shared" si="99"/>
        <v>-</v>
      </c>
      <c r="D686" s="190" t="str">
        <f t="shared" si="96"/>
        <v>-</v>
      </c>
      <c r="E686" s="191"/>
      <c r="F686" s="190" t="str">
        <f t="shared" si="97"/>
        <v>-</v>
      </c>
      <c r="G686" s="190" t="str">
        <f t="shared" si="92"/>
        <v>-</v>
      </c>
      <c r="H686" s="189" t="str">
        <f t="shared" si="93"/>
        <v>-</v>
      </c>
      <c r="I686" s="190" t="str">
        <f t="shared" si="94"/>
        <v>-</v>
      </c>
      <c r="J686" s="189" t="str">
        <f t="shared" si="98"/>
        <v>-</v>
      </c>
      <c r="K686" s="172"/>
    </row>
    <row r="687" spans="1:11" x14ac:dyDescent="0.2">
      <c r="A687" s="187" t="str">
        <f t="shared" si="95"/>
        <v>-</v>
      </c>
      <c r="B687" s="188" t="str">
        <f t="shared" si="91"/>
        <v>-</v>
      </c>
      <c r="C687" s="189" t="str">
        <f t="shared" si="99"/>
        <v>-</v>
      </c>
      <c r="D687" s="190" t="str">
        <f t="shared" si="96"/>
        <v>-</v>
      </c>
      <c r="E687" s="191"/>
      <c r="F687" s="190" t="str">
        <f t="shared" si="97"/>
        <v>-</v>
      </c>
      <c r="G687" s="190" t="str">
        <f t="shared" si="92"/>
        <v>-</v>
      </c>
      <c r="H687" s="189" t="str">
        <f t="shared" si="93"/>
        <v>-</v>
      </c>
      <c r="I687" s="190" t="str">
        <f t="shared" si="94"/>
        <v>-</v>
      </c>
      <c r="J687" s="189" t="str">
        <f t="shared" si="98"/>
        <v>-</v>
      </c>
      <c r="K687" s="172"/>
    </row>
    <row r="688" spans="1:11" x14ac:dyDescent="0.2">
      <c r="A688" s="187" t="str">
        <f t="shared" si="95"/>
        <v>-</v>
      </c>
      <c r="B688" s="188" t="str">
        <f t="shared" si="91"/>
        <v>-</v>
      </c>
      <c r="C688" s="189" t="str">
        <f t="shared" si="99"/>
        <v>-</v>
      </c>
      <c r="D688" s="190" t="str">
        <f t="shared" si="96"/>
        <v>-</v>
      </c>
      <c r="E688" s="191"/>
      <c r="F688" s="190" t="str">
        <f t="shared" si="97"/>
        <v>-</v>
      </c>
      <c r="G688" s="190" t="str">
        <f t="shared" si="92"/>
        <v>-</v>
      </c>
      <c r="H688" s="189" t="str">
        <f t="shared" si="93"/>
        <v>-</v>
      </c>
      <c r="I688" s="190" t="str">
        <f t="shared" si="94"/>
        <v>-</v>
      </c>
      <c r="J688" s="189" t="str">
        <f t="shared" si="98"/>
        <v>-</v>
      </c>
      <c r="K688" s="172"/>
    </row>
    <row r="689" spans="1:11" x14ac:dyDescent="0.2">
      <c r="A689" s="187" t="str">
        <f t="shared" si="95"/>
        <v>-</v>
      </c>
      <c r="B689" s="188" t="str">
        <f t="shared" si="91"/>
        <v>-</v>
      </c>
      <c r="C689" s="189" t="str">
        <f t="shared" si="99"/>
        <v>-</v>
      </c>
      <c r="D689" s="190" t="str">
        <f t="shared" si="96"/>
        <v>-</v>
      </c>
      <c r="E689" s="191"/>
      <c r="F689" s="190" t="str">
        <f t="shared" si="97"/>
        <v>-</v>
      </c>
      <c r="G689" s="190" t="str">
        <f t="shared" si="92"/>
        <v>-</v>
      </c>
      <c r="H689" s="189" t="str">
        <f t="shared" si="93"/>
        <v>-</v>
      </c>
      <c r="I689" s="190" t="str">
        <f t="shared" si="94"/>
        <v>-</v>
      </c>
      <c r="J689" s="189" t="str">
        <f t="shared" si="98"/>
        <v>-</v>
      </c>
      <c r="K689" s="172"/>
    </row>
    <row r="690" spans="1:11" x14ac:dyDescent="0.2">
      <c r="A690" s="187" t="str">
        <f t="shared" si="95"/>
        <v>-</v>
      </c>
      <c r="B690" s="188" t="str">
        <f t="shared" si="91"/>
        <v>-</v>
      </c>
      <c r="C690" s="189" t="str">
        <f t="shared" si="99"/>
        <v>-</v>
      </c>
      <c r="D690" s="190" t="str">
        <f t="shared" si="96"/>
        <v>-</v>
      </c>
      <c r="E690" s="191"/>
      <c r="F690" s="190" t="str">
        <f t="shared" si="97"/>
        <v>-</v>
      </c>
      <c r="G690" s="190" t="str">
        <f t="shared" si="92"/>
        <v>-</v>
      </c>
      <c r="H690" s="189" t="str">
        <f t="shared" si="93"/>
        <v>-</v>
      </c>
      <c r="I690" s="190" t="str">
        <f t="shared" si="94"/>
        <v>-</v>
      </c>
      <c r="J690" s="189" t="str">
        <f t="shared" si="98"/>
        <v>-</v>
      </c>
      <c r="K690" s="172"/>
    </row>
    <row r="691" spans="1:11" x14ac:dyDescent="0.2">
      <c r="A691" s="187" t="str">
        <f t="shared" si="95"/>
        <v>-</v>
      </c>
      <c r="B691" s="188" t="str">
        <f t="shared" si="91"/>
        <v>-</v>
      </c>
      <c r="C691" s="189" t="str">
        <f t="shared" si="99"/>
        <v>-</v>
      </c>
      <c r="D691" s="190" t="str">
        <f t="shared" si="96"/>
        <v>-</v>
      </c>
      <c r="E691" s="191"/>
      <c r="F691" s="190" t="str">
        <f t="shared" si="97"/>
        <v>-</v>
      </c>
      <c r="G691" s="190" t="str">
        <f t="shared" si="92"/>
        <v>-</v>
      </c>
      <c r="H691" s="189" t="str">
        <f t="shared" si="93"/>
        <v>-</v>
      </c>
      <c r="I691" s="190" t="str">
        <f t="shared" si="94"/>
        <v>-</v>
      </c>
      <c r="J691" s="189" t="str">
        <f t="shared" si="98"/>
        <v>-</v>
      </c>
      <c r="K691" s="172"/>
    </row>
    <row r="692" spans="1:11" x14ac:dyDescent="0.2">
      <c r="A692" s="187" t="str">
        <f t="shared" si="95"/>
        <v>-</v>
      </c>
      <c r="B692" s="188" t="str">
        <f t="shared" si="91"/>
        <v>-</v>
      </c>
      <c r="C692" s="189" t="str">
        <f t="shared" si="99"/>
        <v>-</v>
      </c>
      <c r="D692" s="190" t="str">
        <f t="shared" si="96"/>
        <v>-</v>
      </c>
      <c r="E692" s="191"/>
      <c r="F692" s="190" t="str">
        <f t="shared" si="97"/>
        <v>-</v>
      </c>
      <c r="G692" s="190" t="str">
        <f t="shared" si="92"/>
        <v>-</v>
      </c>
      <c r="H692" s="189" t="str">
        <f t="shared" si="93"/>
        <v>-</v>
      </c>
      <c r="I692" s="190" t="str">
        <f t="shared" si="94"/>
        <v>-</v>
      </c>
      <c r="J692" s="189" t="str">
        <f t="shared" si="98"/>
        <v>-</v>
      </c>
      <c r="K692" s="172"/>
    </row>
    <row r="693" spans="1:11" x14ac:dyDescent="0.2">
      <c r="A693" s="187" t="str">
        <f t="shared" si="95"/>
        <v>-</v>
      </c>
      <c r="B693" s="188" t="str">
        <f t="shared" si="91"/>
        <v>-</v>
      </c>
      <c r="C693" s="189" t="str">
        <f t="shared" si="99"/>
        <v>-</v>
      </c>
      <c r="D693" s="190" t="str">
        <f t="shared" si="96"/>
        <v>-</v>
      </c>
      <c r="E693" s="191"/>
      <c r="F693" s="190" t="str">
        <f t="shared" si="97"/>
        <v>-</v>
      </c>
      <c r="G693" s="190" t="str">
        <f t="shared" si="92"/>
        <v>-</v>
      </c>
      <c r="H693" s="189" t="str">
        <f t="shared" si="93"/>
        <v>-</v>
      </c>
      <c r="I693" s="190" t="str">
        <f t="shared" si="94"/>
        <v>-</v>
      </c>
      <c r="J693" s="189" t="str">
        <f t="shared" si="98"/>
        <v>-</v>
      </c>
      <c r="K693" s="172"/>
    </row>
    <row r="694" spans="1:11" x14ac:dyDescent="0.2">
      <c r="A694" s="187" t="str">
        <f t="shared" si="95"/>
        <v>-</v>
      </c>
      <c r="B694" s="188" t="str">
        <f t="shared" si="91"/>
        <v>-</v>
      </c>
      <c r="C694" s="189" t="str">
        <f t="shared" si="99"/>
        <v>-</v>
      </c>
      <c r="D694" s="190" t="str">
        <f t="shared" si="96"/>
        <v>-</v>
      </c>
      <c r="E694" s="191"/>
      <c r="F694" s="190" t="str">
        <f t="shared" si="97"/>
        <v>-</v>
      </c>
      <c r="G694" s="190" t="str">
        <f t="shared" si="92"/>
        <v>-</v>
      </c>
      <c r="H694" s="189" t="str">
        <f t="shared" si="93"/>
        <v>-</v>
      </c>
      <c r="I694" s="190" t="str">
        <f t="shared" si="94"/>
        <v>-</v>
      </c>
      <c r="J694" s="189" t="str">
        <f t="shared" si="98"/>
        <v>-</v>
      </c>
      <c r="K694" s="172"/>
    </row>
    <row r="695" spans="1:11" x14ac:dyDescent="0.2">
      <c r="A695" s="187" t="str">
        <f t="shared" si="95"/>
        <v>-</v>
      </c>
      <c r="B695" s="188" t="str">
        <f t="shared" si="91"/>
        <v>-</v>
      </c>
      <c r="C695" s="189" t="str">
        <f t="shared" si="99"/>
        <v>-</v>
      </c>
      <c r="D695" s="190" t="str">
        <f t="shared" si="96"/>
        <v>-</v>
      </c>
      <c r="E695" s="191"/>
      <c r="F695" s="190" t="str">
        <f t="shared" si="97"/>
        <v>-</v>
      </c>
      <c r="G695" s="190" t="str">
        <f t="shared" si="92"/>
        <v>-</v>
      </c>
      <c r="H695" s="189" t="str">
        <f t="shared" si="93"/>
        <v>-</v>
      </c>
      <c r="I695" s="190" t="str">
        <f t="shared" si="94"/>
        <v>-</v>
      </c>
      <c r="J695" s="189" t="str">
        <f t="shared" si="98"/>
        <v>-</v>
      </c>
      <c r="K695" s="172"/>
    </row>
    <row r="696" spans="1:11" x14ac:dyDescent="0.2">
      <c r="A696" s="187" t="str">
        <f t="shared" si="95"/>
        <v>-</v>
      </c>
      <c r="B696" s="188" t="str">
        <f t="shared" si="91"/>
        <v>-</v>
      </c>
      <c r="C696" s="189" t="str">
        <f t="shared" si="99"/>
        <v>-</v>
      </c>
      <c r="D696" s="190" t="str">
        <f t="shared" si="96"/>
        <v>-</v>
      </c>
      <c r="E696" s="191"/>
      <c r="F696" s="190" t="str">
        <f t="shared" si="97"/>
        <v>-</v>
      </c>
      <c r="G696" s="190" t="str">
        <f t="shared" si="92"/>
        <v>-</v>
      </c>
      <c r="H696" s="189" t="str">
        <f t="shared" si="93"/>
        <v>-</v>
      </c>
      <c r="I696" s="190" t="str">
        <f t="shared" si="94"/>
        <v>-</v>
      </c>
      <c r="J696" s="189" t="str">
        <f t="shared" si="98"/>
        <v>-</v>
      </c>
      <c r="K696" s="172"/>
    </row>
    <row r="697" spans="1:11" x14ac:dyDescent="0.2">
      <c r="A697" s="187" t="str">
        <f t="shared" si="95"/>
        <v>-</v>
      </c>
      <c r="B697" s="188" t="str">
        <f t="shared" si="91"/>
        <v>-</v>
      </c>
      <c r="C697" s="189" t="str">
        <f t="shared" si="99"/>
        <v>-</v>
      </c>
      <c r="D697" s="190" t="str">
        <f t="shared" si="96"/>
        <v>-</v>
      </c>
      <c r="E697" s="191"/>
      <c r="F697" s="190" t="str">
        <f t="shared" si="97"/>
        <v>-</v>
      </c>
      <c r="G697" s="190" t="str">
        <f t="shared" si="92"/>
        <v>-</v>
      </c>
      <c r="H697" s="189" t="str">
        <f t="shared" si="93"/>
        <v>-</v>
      </c>
      <c r="I697" s="190" t="str">
        <f t="shared" si="94"/>
        <v>-</v>
      </c>
      <c r="J697" s="189" t="str">
        <f t="shared" si="98"/>
        <v>-</v>
      </c>
      <c r="K697" s="172"/>
    </row>
    <row r="698" spans="1:11" x14ac:dyDescent="0.2">
      <c r="A698" s="187" t="str">
        <f t="shared" si="95"/>
        <v>-</v>
      </c>
      <c r="B698" s="188" t="str">
        <f t="shared" si="91"/>
        <v>-</v>
      </c>
      <c r="C698" s="189" t="str">
        <f t="shared" si="99"/>
        <v>-</v>
      </c>
      <c r="D698" s="190" t="str">
        <f t="shared" si="96"/>
        <v>-</v>
      </c>
      <c r="E698" s="191"/>
      <c r="F698" s="190" t="str">
        <f t="shared" si="97"/>
        <v>-</v>
      </c>
      <c r="G698" s="190" t="str">
        <f t="shared" si="92"/>
        <v>-</v>
      </c>
      <c r="H698" s="189" t="str">
        <f t="shared" si="93"/>
        <v>-</v>
      </c>
      <c r="I698" s="190" t="str">
        <f t="shared" si="94"/>
        <v>-</v>
      </c>
      <c r="J698" s="189" t="str">
        <f t="shared" si="98"/>
        <v>-</v>
      </c>
      <c r="K698" s="172"/>
    </row>
    <row r="699" spans="1:11" x14ac:dyDescent="0.2">
      <c r="A699" s="187" t="str">
        <f t="shared" si="95"/>
        <v>-</v>
      </c>
      <c r="B699" s="188" t="str">
        <f t="shared" si="91"/>
        <v>-</v>
      </c>
      <c r="C699" s="189" t="str">
        <f t="shared" si="99"/>
        <v>-</v>
      </c>
      <c r="D699" s="190" t="str">
        <f t="shared" si="96"/>
        <v>-</v>
      </c>
      <c r="E699" s="191"/>
      <c r="F699" s="190" t="str">
        <f t="shared" si="97"/>
        <v>-</v>
      </c>
      <c r="G699" s="190" t="str">
        <f t="shared" si="92"/>
        <v>-</v>
      </c>
      <c r="H699" s="189" t="str">
        <f t="shared" si="93"/>
        <v>-</v>
      </c>
      <c r="I699" s="190" t="str">
        <f t="shared" si="94"/>
        <v>-</v>
      </c>
      <c r="J699" s="189" t="str">
        <f t="shared" si="98"/>
        <v>-</v>
      </c>
      <c r="K699" s="172"/>
    </row>
    <row r="700" spans="1:11" x14ac:dyDescent="0.2">
      <c r="A700" s="187" t="str">
        <f t="shared" si="95"/>
        <v>-</v>
      </c>
      <c r="B700" s="188" t="str">
        <f t="shared" si="91"/>
        <v>-</v>
      </c>
      <c r="C700" s="189" t="str">
        <f t="shared" si="99"/>
        <v>-</v>
      </c>
      <c r="D700" s="190" t="str">
        <f t="shared" si="96"/>
        <v>-</v>
      </c>
      <c r="E700" s="191"/>
      <c r="F700" s="190" t="str">
        <f t="shared" si="97"/>
        <v>-</v>
      </c>
      <c r="G700" s="190" t="str">
        <f t="shared" si="92"/>
        <v>-</v>
      </c>
      <c r="H700" s="189" t="str">
        <f t="shared" si="93"/>
        <v>-</v>
      </c>
      <c r="I700" s="190" t="str">
        <f t="shared" si="94"/>
        <v>-</v>
      </c>
      <c r="J700" s="189" t="str">
        <f t="shared" si="98"/>
        <v>-</v>
      </c>
      <c r="K700" s="172"/>
    </row>
    <row r="701" spans="1:11" x14ac:dyDescent="0.2">
      <c r="A701" s="187" t="str">
        <f t="shared" si="95"/>
        <v>-</v>
      </c>
      <c r="B701" s="188" t="str">
        <f t="shared" si="91"/>
        <v>-</v>
      </c>
      <c r="C701" s="189" t="str">
        <f t="shared" si="99"/>
        <v>-</v>
      </c>
      <c r="D701" s="190" t="str">
        <f t="shared" si="96"/>
        <v>-</v>
      </c>
      <c r="E701" s="191"/>
      <c r="F701" s="190" t="str">
        <f t="shared" si="97"/>
        <v>-</v>
      </c>
      <c r="G701" s="190" t="str">
        <f t="shared" si="92"/>
        <v>-</v>
      </c>
      <c r="H701" s="189" t="str">
        <f t="shared" si="93"/>
        <v>-</v>
      </c>
      <c r="I701" s="190" t="str">
        <f t="shared" si="94"/>
        <v>-</v>
      </c>
      <c r="J701" s="189" t="str">
        <f t="shared" si="98"/>
        <v>-</v>
      </c>
      <c r="K701" s="172"/>
    </row>
    <row r="702" spans="1:11" x14ac:dyDescent="0.2">
      <c r="A702" s="187" t="str">
        <f t="shared" si="95"/>
        <v>-</v>
      </c>
      <c r="B702" s="188" t="str">
        <f t="shared" si="91"/>
        <v>-</v>
      </c>
      <c r="C702" s="189" t="str">
        <f t="shared" si="99"/>
        <v>-</v>
      </c>
      <c r="D702" s="190" t="str">
        <f t="shared" si="96"/>
        <v>-</v>
      </c>
      <c r="E702" s="191"/>
      <c r="F702" s="190" t="str">
        <f t="shared" si="97"/>
        <v>-</v>
      </c>
      <c r="G702" s="190" t="str">
        <f t="shared" si="92"/>
        <v>-</v>
      </c>
      <c r="H702" s="189" t="str">
        <f t="shared" si="93"/>
        <v>-</v>
      </c>
      <c r="I702" s="190" t="str">
        <f t="shared" si="94"/>
        <v>-</v>
      </c>
      <c r="J702" s="189" t="str">
        <f t="shared" si="98"/>
        <v>-</v>
      </c>
      <c r="K702" s="172"/>
    </row>
    <row r="703" spans="1:11" x14ac:dyDescent="0.2">
      <c r="A703" s="187" t="str">
        <f t="shared" si="95"/>
        <v>-</v>
      </c>
      <c r="B703" s="188" t="str">
        <f t="shared" si="91"/>
        <v>-</v>
      </c>
      <c r="C703" s="189" t="str">
        <f t="shared" si="99"/>
        <v>-</v>
      </c>
      <c r="D703" s="190" t="str">
        <f t="shared" si="96"/>
        <v>-</v>
      </c>
      <c r="E703" s="191"/>
      <c r="F703" s="190" t="str">
        <f t="shared" si="97"/>
        <v>-</v>
      </c>
      <c r="G703" s="190" t="str">
        <f t="shared" si="92"/>
        <v>-</v>
      </c>
      <c r="H703" s="189" t="str">
        <f t="shared" si="93"/>
        <v>-</v>
      </c>
      <c r="I703" s="190" t="str">
        <f t="shared" si="94"/>
        <v>-</v>
      </c>
      <c r="J703" s="189" t="str">
        <f t="shared" si="98"/>
        <v>-</v>
      </c>
      <c r="K703" s="172"/>
    </row>
    <row r="704" spans="1:11" x14ac:dyDescent="0.2">
      <c r="A704" s="187" t="str">
        <f t="shared" si="95"/>
        <v>-</v>
      </c>
      <c r="B704" s="188" t="str">
        <f t="shared" si="91"/>
        <v>-</v>
      </c>
      <c r="C704" s="189" t="str">
        <f t="shared" si="99"/>
        <v>-</v>
      </c>
      <c r="D704" s="190" t="str">
        <f t="shared" si="96"/>
        <v>-</v>
      </c>
      <c r="E704" s="191"/>
      <c r="F704" s="190" t="str">
        <f t="shared" si="97"/>
        <v>-</v>
      </c>
      <c r="G704" s="190" t="str">
        <f t="shared" si="92"/>
        <v>-</v>
      </c>
      <c r="H704" s="189" t="str">
        <f t="shared" si="93"/>
        <v>-</v>
      </c>
      <c r="I704" s="190" t="str">
        <f t="shared" si="94"/>
        <v>-</v>
      </c>
      <c r="J704" s="189" t="str">
        <f t="shared" si="98"/>
        <v>-</v>
      </c>
      <c r="K704" s="172"/>
    </row>
    <row r="705" spans="1:11" x14ac:dyDescent="0.2">
      <c r="A705" s="187" t="str">
        <f t="shared" si="95"/>
        <v>-</v>
      </c>
      <c r="B705" s="188" t="str">
        <f t="shared" si="91"/>
        <v>-</v>
      </c>
      <c r="C705" s="189" t="str">
        <f t="shared" si="99"/>
        <v>-</v>
      </c>
      <c r="D705" s="190" t="str">
        <f t="shared" si="96"/>
        <v>-</v>
      </c>
      <c r="E705" s="191"/>
      <c r="F705" s="190" t="str">
        <f t="shared" si="97"/>
        <v>-</v>
      </c>
      <c r="G705" s="190" t="str">
        <f t="shared" si="92"/>
        <v>-</v>
      </c>
      <c r="H705" s="189" t="str">
        <f t="shared" si="93"/>
        <v>-</v>
      </c>
      <c r="I705" s="190" t="str">
        <f t="shared" si="94"/>
        <v>-</v>
      </c>
      <c r="J705" s="189" t="str">
        <f t="shared" si="98"/>
        <v>-</v>
      </c>
      <c r="K705" s="172"/>
    </row>
    <row r="706" spans="1:11" x14ac:dyDescent="0.2">
      <c r="A706" s="187" t="str">
        <f t="shared" si="95"/>
        <v>-</v>
      </c>
      <c r="B706" s="188" t="str">
        <f t="shared" si="91"/>
        <v>-</v>
      </c>
      <c r="C706" s="189" t="str">
        <f t="shared" si="99"/>
        <v>-</v>
      </c>
      <c r="D706" s="190" t="str">
        <f t="shared" si="96"/>
        <v>-</v>
      </c>
      <c r="E706" s="191"/>
      <c r="F706" s="190" t="str">
        <f t="shared" si="97"/>
        <v>-</v>
      </c>
      <c r="G706" s="190" t="str">
        <f t="shared" si="92"/>
        <v>-</v>
      </c>
      <c r="H706" s="189" t="str">
        <f t="shared" si="93"/>
        <v>-</v>
      </c>
      <c r="I706" s="190" t="str">
        <f t="shared" si="94"/>
        <v>-</v>
      </c>
      <c r="J706" s="189" t="str">
        <f t="shared" si="98"/>
        <v>-</v>
      </c>
      <c r="K706" s="172"/>
    </row>
    <row r="707" spans="1:11" x14ac:dyDescent="0.2">
      <c r="A707" s="187" t="str">
        <f t="shared" si="95"/>
        <v>-</v>
      </c>
      <c r="B707" s="188" t="str">
        <f t="shared" si="91"/>
        <v>-</v>
      </c>
      <c r="C707" s="189" t="str">
        <f t="shared" si="99"/>
        <v>-</v>
      </c>
      <c r="D707" s="190" t="str">
        <f t="shared" si="96"/>
        <v>-</v>
      </c>
      <c r="E707" s="191"/>
      <c r="F707" s="190" t="str">
        <f t="shared" si="97"/>
        <v>-</v>
      </c>
      <c r="G707" s="190" t="str">
        <f t="shared" si="92"/>
        <v>-</v>
      </c>
      <c r="H707" s="189" t="str">
        <f t="shared" si="93"/>
        <v>-</v>
      </c>
      <c r="I707" s="190" t="str">
        <f t="shared" si="94"/>
        <v>-</v>
      </c>
      <c r="J707" s="189" t="str">
        <f t="shared" si="98"/>
        <v>-</v>
      </c>
      <c r="K707" s="172"/>
    </row>
    <row r="708" spans="1:11" x14ac:dyDescent="0.2">
      <c r="A708" s="187" t="str">
        <f t="shared" si="95"/>
        <v>-</v>
      </c>
      <c r="B708" s="188" t="str">
        <f t="shared" si="91"/>
        <v>-</v>
      </c>
      <c r="C708" s="189" t="str">
        <f t="shared" si="99"/>
        <v>-</v>
      </c>
      <c r="D708" s="190" t="str">
        <f t="shared" si="96"/>
        <v>-</v>
      </c>
      <c r="E708" s="191"/>
      <c r="F708" s="190" t="str">
        <f t="shared" si="97"/>
        <v>-</v>
      </c>
      <c r="G708" s="190" t="str">
        <f t="shared" si="92"/>
        <v>-</v>
      </c>
      <c r="H708" s="189" t="str">
        <f t="shared" si="93"/>
        <v>-</v>
      </c>
      <c r="I708" s="190" t="str">
        <f t="shared" si="94"/>
        <v>-</v>
      </c>
      <c r="J708" s="189" t="str">
        <f t="shared" si="98"/>
        <v>-</v>
      </c>
      <c r="K708" s="172"/>
    </row>
    <row r="709" spans="1:11" x14ac:dyDescent="0.2">
      <c r="A709" s="187" t="str">
        <f t="shared" si="95"/>
        <v>-</v>
      </c>
      <c r="B709" s="188" t="str">
        <f t="shared" si="91"/>
        <v>-</v>
      </c>
      <c r="C709" s="189" t="str">
        <f t="shared" si="99"/>
        <v>-</v>
      </c>
      <c r="D709" s="190" t="str">
        <f t="shared" si="96"/>
        <v>-</v>
      </c>
      <c r="E709" s="191"/>
      <c r="F709" s="190" t="str">
        <f t="shared" si="97"/>
        <v>-</v>
      </c>
      <c r="G709" s="190" t="str">
        <f t="shared" si="92"/>
        <v>-</v>
      </c>
      <c r="H709" s="189" t="str">
        <f t="shared" si="93"/>
        <v>-</v>
      </c>
      <c r="I709" s="190" t="str">
        <f t="shared" si="94"/>
        <v>-</v>
      </c>
      <c r="J709" s="189" t="str">
        <f t="shared" si="98"/>
        <v>-</v>
      </c>
      <c r="K709" s="172"/>
    </row>
    <row r="710" spans="1:11" x14ac:dyDescent="0.2">
      <c r="A710" s="187" t="str">
        <f t="shared" si="95"/>
        <v>-</v>
      </c>
      <c r="B710" s="188" t="str">
        <f t="shared" si="91"/>
        <v>-</v>
      </c>
      <c r="C710" s="189" t="str">
        <f t="shared" si="99"/>
        <v>-</v>
      </c>
      <c r="D710" s="190" t="str">
        <f t="shared" si="96"/>
        <v>-</v>
      </c>
      <c r="E710" s="191"/>
      <c r="F710" s="190" t="str">
        <f t="shared" si="97"/>
        <v>-</v>
      </c>
      <c r="G710" s="190" t="str">
        <f t="shared" si="92"/>
        <v>-</v>
      </c>
      <c r="H710" s="189" t="str">
        <f t="shared" si="93"/>
        <v>-</v>
      </c>
      <c r="I710" s="190" t="str">
        <f t="shared" si="94"/>
        <v>-</v>
      </c>
      <c r="J710" s="189" t="str">
        <f t="shared" si="98"/>
        <v>-</v>
      </c>
      <c r="K710" s="172"/>
    </row>
    <row r="711" spans="1:11" x14ac:dyDescent="0.2">
      <c r="A711" s="187" t="str">
        <f t="shared" si="95"/>
        <v>-</v>
      </c>
      <c r="B711" s="188" t="str">
        <f t="shared" si="91"/>
        <v>-</v>
      </c>
      <c r="C711" s="189" t="str">
        <f t="shared" si="99"/>
        <v>-</v>
      </c>
      <c r="D711" s="190" t="str">
        <f t="shared" si="96"/>
        <v>-</v>
      </c>
      <c r="E711" s="191"/>
      <c r="F711" s="190" t="str">
        <f t="shared" si="97"/>
        <v>-</v>
      </c>
      <c r="G711" s="190" t="str">
        <f t="shared" si="92"/>
        <v>-</v>
      </c>
      <c r="H711" s="189" t="str">
        <f t="shared" si="93"/>
        <v>-</v>
      </c>
      <c r="I711" s="190" t="str">
        <f t="shared" si="94"/>
        <v>-</v>
      </c>
      <c r="J711" s="189" t="str">
        <f t="shared" si="98"/>
        <v>-</v>
      </c>
      <c r="K711" s="172"/>
    </row>
    <row r="712" spans="1:11" x14ac:dyDescent="0.2">
      <c r="A712" s="187" t="str">
        <f t="shared" si="95"/>
        <v>-</v>
      </c>
      <c r="B712" s="188" t="str">
        <f t="shared" si="91"/>
        <v>-</v>
      </c>
      <c r="C712" s="189" t="str">
        <f t="shared" si="99"/>
        <v>-</v>
      </c>
      <c r="D712" s="190" t="str">
        <f t="shared" si="96"/>
        <v>-</v>
      </c>
      <c r="E712" s="191"/>
      <c r="F712" s="190" t="str">
        <f t="shared" si="97"/>
        <v>-</v>
      </c>
      <c r="G712" s="190" t="str">
        <f t="shared" si="92"/>
        <v>-</v>
      </c>
      <c r="H712" s="189" t="str">
        <f t="shared" si="93"/>
        <v>-</v>
      </c>
      <c r="I712" s="190" t="str">
        <f t="shared" si="94"/>
        <v>-</v>
      </c>
      <c r="J712" s="189" t="str">
        <f t="shared" si="98"/>
        <v>-</v>
      </c>
      <c r="K712" s="172"/>
    </row>
    <row r="713" spans="1:11" x14ac:dyDescent="0.2">
      <c r="A713" s="187" t="str">
        <f t="shared" si="95"/>
        <v>-</v>
      </c>
      <c r="B713" s="188" t="str">
        <f t="shared" si="91"/>
        <v>-</v>
      </c>
      <c r="C713" s="189" t="str">
        <f t="shared" si="99"/>
        <v>-</v>
      </c>
      <c r="D713" s="190" t="str">
        <f t="shared" si="96"/>
        <v>-</v>
      </c>
      <c r="E713" s="191"/>
      <c r="F713" s="190" t="str">
        <f t="shared" si="97"/>
        <v>-</v>
      </c>
      <c r="G713" s="190" t="str">
        <f t="shared" si="92"/>
        <v>-</v>
      </c>
      <c r="H713" s="189" t="str">
        <f t="shared" si="93"/>
        <v>-</v>
      </c>
      <c r="I713" s="190" t="str">
        <f t="shared" si="94"/>
        <v>-</v>
      </c>
      <c r="J713" s="189" t="str">
        <f t="shared" si="98"/>
        <v>-</v>
      </c>
      <c r="K713" s="172"/>
    </row>
    <row r="714" spans="1:11" x14ac:dyDescent="0.2">
      <c r="A714" s="187" t="str">
        <f t="shared" si="95"/>
        <v>-</v>
      </c>
      <c r="B714" s="188" t="str">
        <f t="shared" ref="B714:B777" si="100">IF(ISERROR((DATE(YEAR($D$7),MONTH($D$7)+(A714)*12/$D$6,DAY($D$7)))),"-",DATE(YEAR($D$7),MONTH($D$7)+(A714)*12/$D$6,DAY($D$7)))</f>
        <v>-</v>
      </c>
      <c r="C714" s="189" t="str">
        <f t="shared" si="99"/>
        <v>-</v>
      </c>
      <c r="D714" s="190" t="str">
        <f t="shared" si="96"/>
        <v>-</v>
      </c>
      <c r="E714" s="191"/>
      <c r="F714" s="190" t="str">
        <f t="shared" si="97"/>
        <v>-</v>
      </c>
      <c r="G714" s="190" t="str">
        <f t="shared" ref="G714:G777" si="101">IF(ISERROR(F714-H714),"-",F714-H714)</f>
        <v>-</v>
      </c>
      <c r="H714" s="189" t="str">
        <f t="shared" ref="H714:H777" si="102">IF(ISERROR(C714*($D$4/$D$6)),"-",C714*($D$4/$D$6))</f>
        <v>-</v>
      </c>
      <c r="I714" s="190" t="str">
        <f t="shared" ref="I714:I777" si="103">IF(ISERROR(C714-G714),"-",C714-G714)</f>
        <v>-</v>
      </c>
      <c r="J714" s="189" t="str">
        <f t="shared" si="98"/>
        <v>-</v>
      </c>
      <c r="K714" s="172"/>
    </row>
    <row r="715" spans="1:11" x14ac:dyDescent="0.2">
      <c r="A715" s="187" t="str">
        <f t="shared" ref="A715:A778" si="104">IF(A714&lt;$G$4,(A714+1),"-")</f>
        <v>-</v>
      </c>
      <c r="B715" s="188" t="str">
        <f t="shared" si="100"/>
        <v>-</v>
      </c>
      <c r="C715" s="189" t="str">
        <f t="shared" si="99"/>
        <v>-</v>
      </c>
      <c r="D715" s="190" t="str">
        <f t="shared" ref="D715:D778" si="105">IF(ISERROR($G$3),"-",$G$3)</f>
        <v>-</v>
      </c>
      <c r="E715" s="191"/>
      <c r="F715" s="190" t="str">
        <f t="shared" ref="F715:F778" si="106">IF(ISERROR(D715+E715),"-",D715+E715)</f>
        <v>-</v>
      </c>
      <c r="G715" s="190" t="str">
        <f t="shared" si="101"/>
        <v>-</v>
      </c>
      <c r="H715" s="189" t="str">
        <f t="shared" si="102"/>
        <v>-</v>
      </c>
      <c r="I715" s="190" t="str">
        <f t="shared" si="103"/>
        <v>-</v>
      </c>
      <c r="J715" s="189" t="str">
        <f t="shared" si="98"/>
        <v>-</v>
      </c>
      <c r="K715" s="172"/>
    </row>
    <row r="716" spans="1:11" x14ac:dyDescent="0.2">
      <c r="A716" s="187" t="str">
        <f t="shared" si="104"/>
        <v>-</v>
      </c>
      <c r="B716" s="188" t="str">
        <f t="shared" si="100"/>
        <v>-</v>
      </c>
      <c r="C716" s="189" t="str">
        <f t="shared" si="99"/>
        <v>-</v>
      </c>
      <c r="D716" s="190" t="str">
        <f t="shared" si="105"/>
        <v>-</v>
      </c>
      <c r="E716" s="191"/>
      <c r="F716" s="190" t="str">
        <f t="shared" si="106"/>
        <v>-</v>
      </c>
      <c r="G716" s="190" t="str">
        <f t="shared" si="101"/>
        <v>-</v>
      </c>
      <c r="H716" s="189" t="str">
        <f t="shared" si="102"/>
        <v>-</v>
      </c>
      <c r="I716" s="190" t="str">
        <f t="shared" si="103"/>
        <v>-</v>
      </c>
      <c r="J716" s="189" t="str">
        <f t="shared" ref="J716:J779" si="107">IF(ISERROR(H716+J715),"-",H716+J715)</f>
        <v>-</v>
      </c>
      <c r="K716" s="172"/>
    </row>
    <row r="717" spans="1:11" x14ac:dyDescent="0.2">
      <c r="A717" s="187" t="str">
        <f t="shared" si="104"/>
        <v>-</v>
      </c>
      <c r="B717" s="188" t="str">
        <f t="shared" si="100"/>
        <v>-</v>
      </c>
      <c r="C717" s="189" t="str">
        <f t="shared" si="99"/>
        <v>-</v>
      </c>
      <c r="D717" s="190" t="str">
        <f t="shared" si="105"/>
        <v>-</v>
      </c>
      <c r="E717" s="191"/>
      <c r="F717" s="190" t="str">
        <f t="shared" si="106"/>
        <v>-</v>
      </c>
      <c r="G717" s="190" t="str">
        <f t="shared" si="101"/>
        <v>-</v>
      </c>
      <c r="H717" s="189" t="str">
        <f t="shared" si="102"/>
        <v>-</v>
      </c>
      <c r="I717" s="190" t="str">
        <f t="shared" si="103"/>
        <v>-</v>
      </c>
      <c r="J717" s="189" t="str">
        <f t="shared" si="107"/>
        <v>-</v>
      </c>
      <c r="K717" s="172"/>
    </row>
    <row r="718" spans="1:11" x14ac:dyDescent="0.2">
      <c r="A718" s="187" t="str">
        <f t="shared" si="104"/>
        <v>-</v>
      </c>
      <c r="B718" s="188" t="str">
        <f t="shared" si="100"/>
        <v>-</v>
      </c>
      <c r="C718" s="189" t="str">
        <f t="shared" si="99"/>
        <v>-</v>
      </c>
      <c r="D718" s="190" t="str">
        <f t="shared" si="105"/>
        <v>-</v>
      </c>
      <c r="E718" s="191"/>
      <c r="F718" s="190" t="str">
        <f t="shared" si="106"/>
        <v>-</v>
      </c>
      <c r="G718" s="190" t="str">
        <f t="shared" si="101"/>
        <v>-</v>
      </c>
      <c r="H718" s="189" t="str">
        <f t="shared" si="102"/>
        <v>-</v>
      </c>
      <c r="I718" s="190" t="str">
        <f t="shared" si="103"/>
        <v>-</v>
      </c>
      <c r="J718" s="189" t="str">
        <f t="shared" si="107"/>
        <v>-</v>
      </c>
      <c r="K718" s="172"/>
    </row>
    <row r="719" spans="1:11" x14ac:dyDescent="0.2">
      <c r="A719" s="187" t="str">
        <f t="shared" si="104"/>
        <v>-</v>
      </c>
      <c r="B719" s="188" t="str">
        <f t="shared" si="100"/>
        <v>-</v>
      </c>
      <c r="C719" s="189" t="str">
        <f t="shared" si="99"/>
        <v>-</v>
      </c>
      <c r="D719" s="190" t="str">
        <f t="shared" si="105"/>
        <v>-</v>
      </c>
      <c r="E719" s="191"/>
      <c r="F719" s="190" t="str">
        <f t="shared" si="106"/>
        <v>-</v>
      </c>
      <c r="G719" s="190" t="str">
        <f t="shared" si="101"/>
        <v>-</v>
      </c>
      <c r="H719" s="189" t="str">
        <f t="shared" si="102"/>
        <v>-</v>
      </c>
      <c r="I719" s="190" t="str">
        <f t="shared" si="103"/>
        <v>-</v>
      </c>
      <c r="J719" s="189" t="str">
        <f t="shared" si="107"/>
        <v>-</v>
      </c>
      <c r="K719" s="172"/>
    </row>
    <row r="720" spans="1:11" x14ac:dyDescent="0.2">
      <c r="A720" s="187" t="str">
        <f t="shared" si="104"/>
        <v>-</v>
      </c>
      <c r="B720" s="188" t="str">
        <f t="shared" si="100"/>
        <v>-</v>
      </c>
      <c r="C720" s="189" t="str">
        <f t="shared" si="99"/>
        <v>-</v>
      </c>
      <c r="D720" s="190" t="str">
        <f t="shared" si="105"/>
        <v>-</v>
      </c>
      <c r="E720" s="191"/>
      <c r="F720" s="190" t="str">
        <f t="shared" si="106"/>
        <v>-</v>
      </c>
      <c r="G720" s="190" t="str">
        <f t="shared" si="101"/>
        <v>-</v>
      </c>
      <c r="H720" s="189" t="str">
        <f t="shared" si="102"/>
        <v>-</v>
      </c>
      <c r="I720" s="190" t="str">
        <f t="shared" si="103"/>
        <v>-</v>
      </c>
      <c r="J720" s="189" t="str">
        <f t="shared" si="107"/>
        <v>-</v>
      </c>
      <c r="K720" s="172"/>
    </row>
    <row r="721" spans="1:11" x14ac:dyDescent="0.2">
      <c r="A721" s="187" t="str">
        <f t="shared" si="104"/>
        <v>-</v>
      </c>
      <c r="B721" s="188" t="str">
        <f t="shared" si="100"/>
        <v>-</v>
      </c>
      <c r="C721" s="189" t="str">
        <f t="shared" si="99"/>
        <v>-</v>
      </c>
      <c r="D721" s="190" t="str">
        <f t="shared" si="105"/>
        <v>-</v>
      </c>
      <c r="E721" s="191"/>
      <c r="F721" s="190" t="str">
        <f t="shared" si="106"/>
        <v>-</v>
      </c>
      <c r="G721" s="190" t="str">
        <f t="shared" si="101"/>
        <v>-</v>
      </c>
      <c r="H721" s="189" t="str">
        <f t="shared" si="102"/>
        <v>-</v>
      </c>
      <c r="I721" s="190" t="str">
        <f t="shared" si="103"/>
        <v>-</v>
      </c>
      <c r="J721" s="189" t="str">
        <f t="shared" si="107"/>
        <v>-</v>
      </c>
      <c r="K721" s="172"/>
    </row>
    <row r="722" spans="1:11" x14ac:dyDescent="0.2">
      <c r="A722" s="187" t="str">
        <f t="shared" si="104"/>
        <v>-</v>
      </c>
      <c r="B722" s="188" t="str">
        <f t="shared" si="100"/>
        <v>-</v>
      </c>
      <c r="C722" s="189" t="str">
        <f t="shared" si="99"/>
        <v>-</v>
      </c>
      <c r="D722" s="190" t="str">
        <f t="shared" si="105"/>
        <v>-</v>
      </c>
      <c r="E722" s="191"/>
      <c r="F722" s="190" t="str">
        <f t="shared" si="106"/>
        <v>-</v>
      </c>
      <c r="G722" s="190" t="str">
        <f t="shared" si="101"/>
        <v>-</v>
      </c>
      <c r="H722" s="189" t="str">
        <f t="shared" si="102"/>
        <v>-</v>
      </c>
      <c r="I722" s="190" t="str">
        <f t="shared" si="103"/>
        <v>-</v>
      </c>
      <c r="J722" s="189" t="str">
        <f t="shared" si="107"/>
        <v>-</v>
      </c>
      <c r="K722" s="172"/>
    </row>
    <row r="723" spans="1:11" x14ac:dyDescent="0.2">
      <c r="A723" s="187" t="str">
        <f t="shared" si="104"/>
        <v>-</v>
      </c>
      <c r="B723" s="188" t="str">
        <f t="shared" si="100"/>
        <v>-</v>
      </c>
      <c r="C723" s="189" t="str">
        <f t="shared" si="99"/>
        <v>-</v>
      </c>
      <c r="D723" s="190" t="str">
        <f t="shared" si="105"/>
        <v>-</v>
      </c>
      <c r="E723" s="191"/>
      <c r="F723" s="190" t="str">
        <f t="shared" si="106"/>
        <v>-</v>
      </c>
      <c r="G723" s="190" t="str">
        <f t="shared" si="101"/>
        <v>-</v>
      </c>
      <c r="H723" s="189" t="str">
        <f t="shared" si="102"/>
        <v>-</v>
      </c>
      <c r="I723" s="190" t="str">
        <f t="shared" si="103"/>
        <v>-</v>
      </c>
      <c r="J723" s="189" t="str">
        <f t="shared" si="107"/>
        <v>-</v>
      </c>
      <c r="K723" s="172"/>
    </row>
    <row r="724" spans="1:11" x14ac:dyDescent="0.2">
      <c r="A724" s="187" t="str">
        <f t="shared" si="104"/>
        <v>-</v>
      </c>
      <c r="B724" s="188" t="str">
        <f t="shared" si="100"/>
        <v>-</v>
      </c>
      <c r="C724" s="189" t="str">
        <f t="shared" si="99"/>
        <v>-</v>
      </c>
      <c r="D724" s="190" t="str">
        <f t="shared" si="105"/>
        <v>-</v>
      </c>
      <c r="E724" s="191"/>
      <c r="F724" s="190" t="str">
        <f t="shared" si="106"/>
        <v>-</v>
      </c>
      <c r="G724" s="190" t="str">
        <f t="shared" si="101"/>
        <v>-</v>
      </c>
      <c r="H724" s="189" t="str">
        <f t="shared" si="102"/>
        <v>-</v>
      </c>
      <c r="I724" s="190" t="str">
        <f t="shared" si="103"/>
        <v>-</v>
      </c>
      <c r="J724" s="189" t="str">
        <f t="shared" si="107"/>
        <v>-</v>
      </c>
      <c r="K724" s="172"/>
    </row>
    <row r="725" spans="1:11" x14ac:dyDescent="0.2">
      <c r="A725" s="187" t="str">
        <f t="shared" si="104"/>
        <v>-</v>
      </c>
      <c r="B725" s="188" t="str">
        <f t="shared" si="100"/>
        <v>-</v>
      </c>
      <c r="C725" s="189" t="str">
        <f t="shared" si="99"/>
        <v>-</v>
      </c>
      <c r="D725" s="190" t="str">
        <f t="shared" si="105"/>
        <v>-</v>
      </c>
      <c r="E725" s="191"/>
      <c r="F725" s="190" t="str">
        <f t="shared" si="106"/>
        <v>-</v>
      </c>
      <c r="G725" s="190" t="str">
        <f t="shared" si="101"/>
        <v>-</v>
      </c>
      <c r="H725" s="189" t="str">
        <f t="shared" si="102"/>
        <v>-</v>
      </c>
      <c r="I725" s="190" t="str">
        <f t="shared" si="103"/>
        <v>-</v>
      </c>
      <c r="J725" s="189" t="str">
        <f t="shared" si="107"/>
        <v>-</v>
      </c>
      <c r="K725" s="172"/>
    </row>
    <row r="726" spans="1:11" x14ac:dyDescent="0.2">
      <c r="A726" s="187" t="str">
        <f t="shared" si="104"/>
        <v>-</v>
      </c>
      <c r="B726" s="188" t="str">
        <f t="shared" si="100"/>
        <v>-</v>
      </c>
      <c r="C726" s="189" t="str">
        <f t="shared" ref="C726:C789" si="108">IF(I725&gt;0,I725,"-")</f>
        <v>-</v>
      </c>
      <c r="D726" s="190" t="str">
        <f t="shared" si="105"/>
        <v>-</v>
      </c>
      <c r="E726" s="191"/>
      <c r="F726" s="190" t="str">
        <f t="shared" si="106"/>
        <v>-</v>
      </c>
      <c r="G726" s="190" t="str">
        <f t="shared" si="101"/>
        <v>-</v>
      </c>
      <c r="H726" s="189" t="str">
        <f t="shared" si="102"/>
        <v>-</v>
      </c>
      <c r="I726" s="190" t="str">
        <f t="shared" si="103"/>
        <v>-</v>
      </c>
      <c r="J726" s="189" t="str">
        <f t="shared" si="107"/>
        <v>-</v>
      </c>
      <c r="K726" s="172"/>
    </row>
    <row r="727" spans="1:11" x14ac:dyDescent="0.2">
      <c r="A727" s="187" t="str">
        <f t="shared" si="104"/>
        <v>-</v>
      </c>
      <c r="B727" s="188" t="str">
        <f t="shared" si="100"/>
        <v>-</v>
      </c>
      <c r="C727" s="189" t="str">
        <f t="shared" si="108"/>
        <v>-</v>
      </c>
      <c r="D727" s="190" t="str">
        <f t="shared" si="105"/>
        <v>-</v>
      </c>
      <c r="E727" s="191"/>
      <c r="F727" s="190" t="str">
        <f t="shared" si="106"/>
        <v>-</v>
      </c>
      <c r="G727" s="190" t="str">
        <f t="shared" si="101"/>
        <v>-</v>
      </c>
      <c r="H727" s="189" t="str">
        <f t="shared" si="102"/>
        <v>-</v>
      </c>
      <c r="I727" s="190" t="str">
        <f t="shared" si="103"/>
        <v>-</v>
      </c>
      <c r="J727" s="189" t="str">
        <f t="shared" si="107"/>
        <v>-</v>
      </c>
      <c r="K727" s="172"/>
    </row>
    <row r="728" spans="1:11" x14ac:dyDescent="0.2">
      <c r="A728" s="187" t="str">
        <f t="shared" si="104"/>
        <v>-</v>
      </c>
      <c r="B728" s="188" t="str">
        <f t="shared" si="100"/>
        <v>-</v>
      </c>
      <c r="C728" s="189" t="str">
        <f t="shared" si="108"/>
        <v>-</v>
      </c>
      <c r="D728" s="190" t="str">
        <f t="shared" si="105"/>
        <v>-</v>
      </c>
      <c r="E728" s="191"/>
      <c r="F728" s="190" t="str">
        <f t="shared" si="106"/>
        <v>-</v>
      </c>
      <c r="G728" s="190" t="str">
        <f t="shared" si="101"/>
        <v>-</v>
      </c>
      <c r="H728" s="189" t="str">
        <f t="shared" si="102"/>
        <v>-</v>
      </c>
      <c r="I728" s="190" t="str">
        <f t="shared" si="103"/>
        <v>-</v>
      </c>
      <c r="J728" s="189" t="str">
        <f t="shared" si="107"/>
        <v>-</v>
      </c>
      <c r="K728" s="172"/>
    </row>
    <row r="729" spans="1:11" x14ac:dyDescent="0.2">
      <c r="A729" s="187" t="str">
        <f t="shared" si="104"/>
        <v>-</v>
      </c>
      <c r="B729" s="188" t="str">
        <f t="shared" si="100"/>
        <v>-</v>
      </c>
      <c r="C729" s="189" t="str">
        <f t="shared" si="108"/>
        <v>-</v>
      </c>
      <c r="D729" s="190" t="str">
        <f t="shared" si="105"/>
        <v>-</v>
      </c>
      <c r="E729" s="191"/>
      <c r="F729" s="190" t="str">
        <f t="shared" si="106"/>
        <v>-</v>
      </c>
      <c r="G729" s="190" t="str">
        <f t="shared" si="101"/>
        <v>-</v>
      </c>
      <c r="H729" s="189" t="str">
        <f t="shared" si="102"/>
        <v>-</v>
      </c>
      <c r="I729" s="190" t="str">
        <f t="shared" si="103"/>
        <v>-</v>
      </c>
      <c r="J729" s="189" t="str">
        <f t="shared" si="107"/>
        <v>-</v>
      </c>
      <c r="K729" s="172"/>
    </row>
    <row r="730" spans="1:11" x14ac:dyDescent="0.2">
      <c r="A730" s="187" t="str">
        <f t="shared" si="104"/>
        <v>-</v>
      </c>
      <c r="B730" s="188" t="str">
        <f t="shared" si="100"/>
        <v>-</v>
      </c>
      <c r="C730" s="189" t="str">
        <f t="shared" si="108"/>
        <v>-</v>
      </c>
      <c r="D730" s="190" t="str">
        <f t="shared" si="105"/>
        <v>-</v>
      </c>
      <c r="E730" s="191"/>
      <c r="F730" s="190" t="str">
        <f t="shared" si="106"/>
        <v>-</v>
      </c>
      <c r="G730" s="190" t="str">
        <f t="shared" si="101"/>
        <v>-</v>
      </c>
      <c r="H730" s="189" t="str">
        <f t="shared" si="102"/>
        <v>-</v>
      </c>
      <c r="I730" s="190" t="str">
        <f t="shared" si="103"/>
        <v>-</v>
      </c>
      <c r="J730" s="189" t="str">
        <f t="shared" si="107"/>
        <v>-</v>
      </c>
      <c r="K730" s="172"/>
    </row>
    <row r="731" spans="1:11" x14ac:dyDescent="0.2">
      <c r="A731" s="187" t="str">
        <f t="shared" si="104"/>
        <v>-</v>
      </c>
      <c r="B731" s="188" t="str">
        <f t="shared" si="100"/>
        <v>-</v>
      </c>
      <c r="C731" s="189" t="str">
        <f t="shared" si="108"/>
        <v>-</v>
      </c>
      <c r="D731" s="190" t="str">
        <f t="shared" si="105"/>
        <v>-</v>
      </c>
      <c r="E731" s="191"/>
      <c r="F731" s="190" t="str">
        <f t="shared" si="106"/>
        <v>-</v>
      </c>
      <c r="G731" s="190" t="str">
        <f t="shared" si="101"/>
        <v>-</v>
      </c>
      <c r="H731" s="189" t="str">
        <f t="shared" si="102"/>
        <v>-</v>
      </c>
      <c r="I731" s="190" t="str">
        <f t="shared" si="103"/>
        <v>-</v>
      </c>
      <c r="J731" s="189" t="str">
        <f t="shared" si="107"/>
        <v>-</v>
      </c>
      <c r="K731" s="172"/>
    </row>
    <row r="732" spans="1:11" x14ac:dyDescent="0.2">
      <c r="A732" s="187" t="str">
        <f t="shared" si="104"/>
        <v>-</v>
      </c>
      <c r="B732" s="188" t="str">
        <f t="shared" si="100"/>
        <v>-</v>
      </c>
      <c r="C732" s="189" t="str">
        <f t="shared" si="108"/>
        <v>-</v>
      </c>
      <c r="D732" s="190" t="str">
        <f t="shared" si="105"/>
        <v>-</v>
      </c>
      <c r="E732" s="191"/>
      <c r="F732" s="190" t="str">
        <f t="shared" si="106"/>
        <v>-</v>
      </c>
      <c r="G732" s="190" t="str">
        <f t="shared" si="101"/>
        <v>-</v>
      </c>
      <c r="H732" s="189" t="str">
        <f t="shared" si="102"/>
        <v>-</v>
      </c>
      <c r="I732" s="190" t="str">
        <f t="shared" si="103"/>
        <v>-</v>
      </c>
      <c r="J732" s="189" t="str">
        <f t="shared" si="107"/>
        <v>-</v>
      </c>
      <c r="K732" s="172"/>
    </row>
    <row r="733" spans="1:11" x14ac:dyDescent="0.2">
      <c r="A733" s="187" t="str">
        <f t="shared" si="104"/>
        <v>-</v>
      </c>
      <c r="B733" s="188" t="str">
        <f t="shared" si="100"/>
        <v>-</v>
      </c>
      <c r="C733" s="189" t="str">
        <f t="shared" si="108"/>
        <v>-</v>
      </c>
      <c r="D733" s="190" t="str">
        <f t="shared" si="105"/>
        <v>-</v>
      </c>
      <c r="E733" s="191"/>
      <c r="F733" s="190" t="str">
        <f t="shared" si="106"/>
        <v>-</v>
      </c>
      <c r="G733" s="190" t="str">
        <f t="shared" si="101"/>
        <v>-</v>
      </c>
      <c r="H733" s="189" t="str">
        <f t="shared" si="102"/>
        <v>-</v>
      </c>
      <c r="I733" s="190" t="str">
        <f t="shared" si="103"/>
        <v>-</v>
      </c>
      <c r="J733" s="189" t="str">
        <f t="shared" si="107"/>
        <v>-</v>
      </c>
      <c r="K733" s="172"/>
    </row>
    <row r="734" spans="1:11" x14ac:dyDescent="0.2">
      <c r="A734" s="187" t="str">
        <f t="shared" si="104"/>
        <v>-</v>
      </c>
      <c r="B734" s="188" t="str">
        <f t="shared" si="100"/>
        <v>-</v>
      </c>
      <c r="C734" s="189" t="str">
        <f t="shared" si="108"/>
        <v>-</v>
      </c>
      <c r="D734" s="190" t="str">
        <f t="shared" si="105"/>
        <v>-</v>
      </c>
      <c r="E734" s="191"/>
      <c r="F734" s="190" t="str">
        <f t="shared" si="106"/>
        <v>-</v>
      </c>
      <c r="G734" s="190" t="str">
        <f t="shared" si="101"/>
        <v>-</v>
      </c>
      <c r="H734" s="189" t="str">
        <f t="shared" si="102"/>
        <v>-</v>
      </c>
      <c r="I734" s="190" t="str">
        <f t="shared" si="103"/>
        <v>-</v>
      </c>
      <c r="J734" s="189" t="str">
        <f t="shared" si="107"/>
        <v>-</v>
      </c>
      <c r="K734" s="172"/>
    </row>
    <row r="735" spans="1:11" x14ac:dyDescent="0.2">
      <c r="A735" s="187" t="str">
        <f t="shared" si="104"/>
        <v>-</v>
      </c>
      <c r="B735" s="188" t="str">
        <f t="shared" si="100"/>
        <v>-</v>
      </c>
      <c r="C735" s="189" t="str">
        <f t="shared" si="108"/>
        <v>-</v>
      </c>
      <c r="D735" s="190" t="str">
        <f t="shared" si="105"/>
        <v>-</v>
      </c>
      <c r="E735" s="191"/>
      <c r="F735" s="190" t="str">
        <f t="shared" si="106"/>
        <v>-</v>
      </c>
      <c r="G735" s="190" t="str">
        <f t="shared" si="101"/>
        <v>-</v>
      </c>
      <c r="H735" s="189" t="str">
        <f t="shared" si="102"/>
        <v>-</v>
      </c>
      <c r="I735" s="190" t="str">
        <f t="shared" si="103"/>
        <v>-</v>
      </c>
      <c r="J735" s="189" t="str">
        <f t="shared" si="107"/>
        <v>-</v>
      </c>
      <c r="K735" s="172"/>
    </row>
    <row r="736" spans="1:11" x14ac:dyDescent="0.2">
      <c r="A736" s="187" t="str">
        <f t="shared" si="104"/>
        <v>-</v>
      </c>
      <c r="B736" s="188" t="str">
        <f t="shared" si="100"/>
        <v>-</v>
      </c>
      <c r="C736" s="189" t="str">
        <f t="shared" si="108"/>
        <v>-</v>
      </c>
      <c r="D736" s="190" t="str">
        <f t="shared" si="105"/>
        <v>-</v>
      </c>
      <c r="E736" s="191"/>
      <c r="F736" s="190" t="str">
        <f t="shared" si="106"/>
        <v>-</v>
      </c>
      <c r="G736" s="190" t="str">
        <f t="shared" si="101"/>
        <v>-</v>
      </c>
      <c r="H736" s="189" t="str">
        <f t="shared" si="102"/>
        <v>-</v>
      </c>
      <c r="I736" s="190" t="str">
        <f t="shared" si="103"/>
        <v>-</v>
      </c>
      <c r="J736" s="189" t="str">
        <f t="shared" si="107"/>
        <v>-</v>
      </c>
      <c r="K736" s="172"/>
    </row>
    <row r="737" spans="1:11" x14ac:dyDescent="0.2">
      <c r="A737" s="187" t="str">
        <f t="shared" si="104"/>
        <v>-</v>
      </c>
      <c r="B737" s="188" t="str">
        <f t="shared" si="100"/>
        <v>-</v>
      </c>
      <c r="C737" s="189" t="str">
        <f t="shared" si="108"/>
        <v>-</v>
      </c>
      <c r="D737" s="190" t="str">
        <f t="shared" si="105"/>
        <v>-</v>
      </c>
      <c r="E737" s="191"/>
      <c r="F737" s="190" t="str">
        <f t="shared" si="106"/>
        <v>-</v>
      </c>
      <c r="G737" s="190" t="str">
        <f t="shared" si="101"/>
        <v>-</v>
      </c>
      <c r="H737" s="189" t="str">
        <f t="shared" si="102"/>
        <v>-</v>
      </c>
      <c r="I737" s="190" t="str">
        <f t="shared" si="103"/>
        <v>-</v>
      </c>
      <c r="J737" s="189" t="str">
        <f t="shared" si="107"/>
        <v>-</v>
      </c>
      <c r="K737" s="172"/>
    </row>
    <row r="738" spans="1:11" x14ac:dyDescent="0.2">
      <c r="A738" s="187" t="str">
        <f t="shared" si="104"/>
        <v>-</v>
      </c>
      <c r="B738" s="188" t="str">
        <f t="shared" si="100"/>
        <v>-</v>
      </c>
      <c r="C738" s="189" t="str">
        <f t="shared" si="108"/>
        <v>-</v>
      </c>
      <c r="D738" s="190" t="str">
        <f t="shared" si="105"/>
        <v>-</v>
      </c>
      <c r="E738" s="191"/>
      <c r="F738" s="190" t="str">
        <f t="shared" si="106"/>
        <v>-</v>
      </c>
      <c r="G738" s="190" t="str">
        <f t="shared" si="101"/>
        <v>-</v>
      </c>
      <c r="H738" s="189" t="str">
        <f t="shared" si="102"/>
        <v>-</v>
      </c>
      <c r="I738" s="190" t="str">
        <f t="shared" si="103"/>
        <v>-</v>
      </c>
      <c r="J738" s="189" t="str">
        <f t="shared" si="107"/>
        <v>-</v>
      </c>
      <c r="K738" s="172"/>
    </row>
    <row r="739" spans="1:11" x14ac:dyDescent="0.2">
      <c r="A739" s="187" t="str">
        <f t="shared" si="104"/>
        <v>-</v>
      </c>
      <c r="B739" s="188" t="str">
        <f t="shared" si="100"/>
        <v>-</v>
      </c>
      <c r="C739" s="189" t="str">
        <f t="shared" si="108"/>
        <v>-</v>
      </c>
      <c r="D739" s="190" t="str">
        <f t="shared" si="105"/>
        <v>-</v>
      </c>
      <c r="E739" s="191"/>
      <c r="F739" s="190" t="str">
        <f t="shared" si="106"/>
        <v>-</v>
      </c>
      <c r="G739" s="190" t="str">
        <f t="shared" si="101"/>
        <v>-</v>
      </c>
      <c r="H739" s="189" t="str">
        <f t="shared" si="102"/>
        <v>-</v>
      </c>
      <c r="I739" s="190" t="str">
        <f t="shared" si="103"/>
        <v>-</v>
      </c>
      <c r="J739" s="189" t="str">
        <f t="shared" si="107"/>
        <v>-</v>
      </c>
      <c r="K739" s="172"/>
    </row>
    <row r="740" spans="1:11" x14ac:dyDescent="0.2">
      <c r="A740" s="187" t="str">
        <f t="shared" si="104"/>
        <v>-</v>
      </c>
      <c r="B740" s="188" t="str">
        <f t="shared" si="100"/>
        <v>-</v>
      </c>
      <c r="C740" s="189" t="str">
        <f t="shared" si="108"/>
        <v>-</v>
      </c>
      <c r="D740" s="190" t="str">
        <f t="shared" si="105"/>
        <v>-</v>
      </c>
      <c r="E740" s="191"/>
      <c r="F740" s="190" t="str">
        <f t="shared" si="106"/>
        <v>-</v>
      </c>
      <c r="G740" s="190" t="str">
        <f t="shared" si="101"/>
        <v>-</v>
      </c>
      <c r="H740" s="189" t="str">
        <f t="shared" si="102"/>
        <v>-</v>
      </c>
      <c r="I740" s="190" t="str">
        <f t="shared" si="103"/>
        <v>-</v>
      </c>
      <c r="J740" s="189" t="str">
        <f t="shared" si="107"/>
        <v>-</v>
      </c>
      <c r="K740" s="172"/>
    </row>
    <row r="741" spans="1:11" x14ac:dyDescent="0.2">
      <c r="A741" s="187" t="str">
        <f t="shared" si="104"/>
        <v>-</v>
      </c>
      <c r="B741" s="188" t="str">
        <f t="shared" si="100"/>
        <v>-</v>
      </c>
      <c r="C741" s="189" t="str">
        <f t="shared" si="108"/>
        <v>-</v>
      </c>
      <c r="D741" s="190" t="str">
        <f t="shared" si="105"/>
        <v>-</v>
      </c>
      <c r="E741" s="191"/>
      <c r="F741" s="190" t="str">
        <f t="shared" si="106"/>
        <v>-</v>
      </c>
      <c r="G741" s="190" t="str">
        <f t="shared" si="101"/>
        <v>-</v>
      </c>
      <c r="H741" s="189" t="str">
        <f t="shared" si="102"/>
        <v>-</v>
      </c>
      <c r="I741" s="190" t="str">
        <f t="shared" si="103"/>
        <v>-</v>
      </c>
      <c r="J741" s="189" t="str">
        <f t="shared" si="107"/>
        <v>-</v>
      </c>
      <c r="K741" s="172"/>
    </row>
    <row r="742" spans="1:11" x14ac:dyDescent="0.2">
      <c r="A742" s="187" t="str">
        <f t="shared" si="104"/>
        <v>-</v>
      </c>
      <c r="B742" s="188" t="str">
        <f t="shared" si="100"/>
        <v>-</v>
      </c>
      <c r="C742" s="189" t="str">
        <f t="shared" si="108"/>
        <v>-</v>
      </c>
      <c r="D742" s="190" t="str">
        <f t="shared" si="105"/>
        <v>-</v>
      </c>
      <c r="E742" s="191"/>
      <c r="F742" s="190" t="str">
        <f t="shared" si="106"/>
        <v>-</v>
      </c>
      <c r="G742" s="190" t="str">
        <f t="shared" si="101"/>
        <v>-</v>
      </c>
      <c r="H742" s="189" t="str">
        <f t="shared" si="102"/>
        <v>-</v>
      </c>
      <c r="I742" s="190" t="str">
        <f t="shared" si="103"/>
        <v>-</v>
      </c>
      <c r="J742" s="189" t="str">
        <f t="shared" si="107"/>
        <v>-</v>
      </c>
      <c r="K742" s="172"/>
    </row>
    <row r="743" spans="1:11" x14ac:dyDescent="0.2">
      <c r="A743" s="187" t="str">
        <f t="shared" si="104"/>
        <v>-</v>
      </c>
      <c r="B743" s="188" t="str">
        <f t="shared" si="100"/>
        <v>-</v>
      </c>
      <c r="C743" s="189" t="str">
        <f t="shared" si="108"/>
        <v>-</v>
      </c>
      <c r="D743" s="190" t="str">
        <f t="shared" si="105"/>
        <v>-</v>
      </c>
      <c r="E743" s="191"/>
      <c r="F743" s="190" t="str">
        <f t="shared" si="106"/>
        <v>-</v>
      </c>
      <c r="G743" s="190" t="str">
        <f t="shared" si="101"/>
        <v>-</v>
      </c>
      <c r="H743" s="189" t="str">
        <f t="shared" si="102"/>
        <v>-</v>
      </c>
      <c r="I743" s="190" t="str">
        <f t="shared" si="103"/>
        <v>-</v>
      </c>
      <c r="J743" s="189" t="str">
        <f t="shared" si="107"/>
        <v>-</v>
      </c>
      <c r="K743" s="172"/>
    </row>
    <row r="744" spans="1:11" x14ac:dyDescent="0.2">
      <c r="A744" s="187" t="str">
        <f t="shared" si="104"/>
        <v>-</v>
      </c>
      <c r="B744" s="188" t="str">
        <f t="shared" si="100"/>
        <v>-</v>
      </c>
      <c r="C744" s="189" t="str">
        <f t="shared" si="108"/>
        <v>-</v>
      </c>
      <c r="D744" s="190" t="str">
        <f t="shared" si="105"/>
        <v>-</v>
      </c>
      <c r="E744" s="191"/>
      <c r="F744" s="190" t="str">
        <f t="shared" si="106"/>
        <v>-</v>
      </c>
      <c r="G744" s="190" t="str">
        <f t="shared" si="101"/>
        <v>-</v>
      </c>
      <c r="H744" s="189" t="str">
        <f t="shared" si="102"/>
        <v>-</v>
      </c>
      <c r="I744" s="190" t="str">
        <f t="shared" si="103"/>
        <v>-</v>
      </c>
      <c r="J744" s="189" t="str">
        <f t="shared" si="107"/>
        <v>-</v>
      </c>
      <c r="K744" s="172"/>
    </row>
    <row r="745" spans="1:11" x14ac:dyDescent="0.2">
      <c r="A745" s="187" t="str">
        <f t="shared" si="104"/>
        <v>-</v>
      </c>
      <c r="B745" s="188" t="str">
        <f t="shared" si="100"/>
        <v>-</v>
      </c>
      <c r="C745" s="189" t="str">
        <f t="shared" si="108"/>
        <v>-</v>
      </c>
      <c r="D745" s="190" t="str">
        <f t="shared" si="105"/>
        <v>-</v>
      </c>
      <c r="E745" s="191"/>
      <c r="F745" s="190" t="str">
        <f t="shared" si="106"/>
        <v>-</v>
      </c>
      <c r="G745" s="190" t="str">
        <f t="shared" si="101"/>
        <v>-</v>
      </c>
      <c r="H745" s="189" t="str">
        <f t="shared" si="102"/>
        <v>-</v>
      </c>
      <c r="I745" s="190" t="str">
        <f t="shared" si="103"/>
        <v>-</v>
      </c>
      <c r="J745" s="189" t="str">
        <f t="shared" si="107"/>
        <v>-</v>
      </c>
      <c r="K745" s="172"/>
    </row>
    <row r="746" spans="1:11" x14ac:dyDescent="0.2">
      <c r="A746" s="187" t="str">
        <f t="shared" si="104"/>
        <v>-</v>
      </c>
      <c r="B746" s="188" t="str">
        <f t="shared" si="100"/>
        <v>-</v>
      </c>
      <c r="C746" s="189" t="str">
        <f t="shared" si="108"/>
        <v>-</v>
      </c>
      <c r="D746" s="190" t="str">
        <f t="shared" si="105"/>
        <v>-</v>
      </c>
      <c r="E746" s="191"/>
      <c r="F746" s="190" t="str">
        <f t="shared" si="106"/>
        <v>-</v>
      </c>
      <c r="G746" s="190" t="str">
        <f t="shared" si="101"/>
        <v>-</v>
      </c>
      <c r="H746" s="189" t="str">
        <f t="shared" si="102"/>
        <v>-</v>
      </c>
      <c r="I746" s="190" t="str">
        <f t="shared" si="103"/>
        <v>-</v>
      </c>
      <c r="J746" s="189" t="str">
        <f t="shared" si="107"/>
        <v>-</v>
      </c>
      <c r="K746" s="172"/>
    </row>
    <row r="747" spans="1:11" x14ac:dyDescent="0.2">
      <c r="A747" s="187" t="str">
        <f t="shared" si="104"/>
        <v>-</v>
      </c>
      <c r="B747" s="188" t="str">
        <f t="shared" si="100"/>
        <v>-</v>
      </c>
      <c r="C747" s="189" t="str">
        <f t="shared" si="108"/>
        <v>-</v>
      </c>
      <c r="D747" s="190" t="str">
        <f t="shared" si="105"/>
        <v>-</v>
      </c>
      <c r="E747" s="191"/>
      <c r="F747" s="190" t="str">
        <f t="shared" si="106"/>
        <v>-</v>
      </c>
      <c r="G747" s="190" t="str">
        <f t="shared" si="101"/>
        <v>-</v>
      </c>
      <c r="H747" s="189" t="str">
        <f t="shared" si="102"/>
        <v>-</v>
      </c>
      <c r="I747" s="190" t="str">
        <f t="shared" si="103"/>
        <v>-</v>
      </c>
      <c r="J747" s="189" t="str">
        <f t="shared" si="107"/>
        <v>-</v>
      </c>
      <c r="K747" s="172"/>
    </row>
    <row r="748" spans="1:11" x14ac:dyDescent="0.2">
      <c r="A748" s="187" t="str">
        <f t="shared" si="104"/>
        <v>-</v>
      </c>
      <c r="B748" s="188" t="str">
        <f t="shared" si="100"/>
        <v>-</v>
      </c>
      <c r="C748" s="189" t="str">
        <f t="shared" si="108"/>
        <v>-</v>
      </c>
      <c r="D748" s="190" t="str">
        <f t="shared" si="105"/>
        <v>-</v>
      </c>
      <c r="E748" s="191"/>
      <c r="F748" s="190" t="str">
        <f t="shared" si="106"/>
        <v>-</v>
      </c>
      <c r="G748" s="190" t="str">
        <f t="shared" si="101"/>
        <v>-</v>
      </c>
      <c r="H748" s="189" t="str">
        <f t="shared" si="102"/>
        <v>-</v>
      </c>
      <c r="I748" s="190" t="str">
        <f t="shared" si="103"/>
        <v>-</v>
      </c>
      <c r="J748" s="189" t="str">
        <f t="shared" si="107"/>
        <v>-</v>
      </c>
      <c r="K748" s="172"/>
    </row>
    <row r="749" spans="1:11" x14ac:dyDescent="0.2">
      <c r="A749" s="187" t="str">
        <f t="shared" si="104"/>
        <v>-</v>
      </c>
      <c r="B749" s="188" t="str">
        <f t="shared" si="100"/>
        <v>-</v>
      </c>
      <c r="C749" s="189" t="str">
        <f t="shared" si="108"/>
        <v>-</v>
      </c>
      <c r="D749" s="190" t="str">
        <f t="shared" si="105"/>
        <v>-</v>
      </c>
      <c r="E749" s="191"/>
      <c r="F749" s="190" t="str">
        <f t="shared" si="106"/>
        <v>-</v>
      </c>
      <c r="G749" s="190" t="str">
        <f t="shared" si="101"/>
        <v>-</v>
      </c>
      <c r="H749" s="189" t="str">
        <f t="shared" si="102"/>
        <v>-</v>
      </c>
      <c r="I749" s="190" t="str">
        <f t="shared" si="103"/>
        <v>-</v>
      </c>
      <c r="J749" s="189" t="str">
        <f t="shared" si="107"/>
        <v>-</v>
      </c>
      <c r="K749" s="172"/>
    </row>
    <row r="750" spans="1:11" x14ac:dyDescent="0.2">
      <c r="A750" s="187" t="str">
        <f t="shared" si="104"/>
        <v>-</v>
      </c>
      <c r="B750" s="188" t="str">
        <f t="shared" si="100"/>
        <v>-</v>
      </c>
      <c r="C750" s="189" t="str">
        <f t="shared" si="108"/>
        <v>-</v>
      </c>
      <c r="D750" s="190" t="str">
        <f t="shared" si="105"/>
        <v>-</v>
      </c>
      <c r="E750" s="191"/>
      <c r="F750" s="190" t="str">
        <f t="shared" si="106"/>
        <v>-</v>
      </c>
      <c r="G750" s="190" t="str">
        <f t="shared" si="101"/>
        <v>-</v>
      </c>
      <c r="H750" s="189" t="str">
        <f t="shared" si="102"/>
        <v>-</v>
      </c>
      <c r="I750" s="190" t="str">
        <f t="shared" si="103"/>
        <v>-</v>
      </c>
      <c r="J750" s="189" t="str">
        <f t="shared" si="107"/>
        <v>-</v>
      </c>
      <c r="K750" s="172"/>
    </row>
    <row r="751" spans="1:11" x14ac:dyDescent="0.2">
      <c r="A751" s="187" t="str">
        <f t="shared" si="104"/>
        <v>-</v>
      </c>
      <c r="B751" s="188" t="str">
        <f t="shared" si="100"/>
        <v>-</v>
      </c>
      <c r="C751" s="189" t="str">
        <f t="shared" si="108"/>
        <v>-</v>
      </c>
      <c r="D751" s="190" t="str">
        <f t="shared" si="105"/>
        <v>-</v>
      </c>
      <c r="E751" s="191"/>
      <c r="F751" s="190" t="str">
        <f t="shared" si="106"/>
        <v>-</v>
      </c>
      <c r="G751" s="190" t="str">
        <f t="shared" si="101"/>
        <v>-</v>
      </c>
      <c r="H751" s="189" t="str">
        <f t="shared" si="102"/>
        <v>-</v>
      </c>
      <c r="I751" s="190" t="str">
        <f t="shared" si="103"/>
        <v>-</v>
      </c>
      <c r="J751" s="189" t="str">
        <f t="shared" si="107"/>
        <v>-</v>
      </c>
      <c r="K751" s="172"/>
    </row>
    <row r="752" spans="1:11" x14ac:dyDescent="0.2">
      <c r="A752" s="187" t="str">
        <f t="shared" si="104"/>
        <v>-</v>
      </c>
      <c r="B752" s="188" t="str">
        <f t="shared" si="100"/>
        <v>-</v>
      </c>
      <c r="C752" s="189" t="str">
        <f t="shared" si="108"/>
        <v>-</v>
      </c>
      <c r="D752" s="190" t="str">
        <f t="shared" si="105"/>
        <v>-</v>
      </c>
      <c r="E752" s="191"/>
      <c r="F752" s="190" t="str">
        <f t="shared" si="106"/>
        <v>-</v>
      </c>
      <c r="G752" s="190" t="str">
        <f t="shared" si="101"/>
        <v>-</v>
      </c>
      <c r="H752" s="189" t="str">
        <f t="shared" si="102"/>
        <v>-</v>
      </c>
      <c r="I752" s="190" t="str">
        <f t="shared" si="103"/>
        <v>-</v>
      </c>
      <c r="J752" s="189" t="str">
        <f t="shared" si="107"/>
        <v>-</v>
      </c>
      <c r="K752" s="172"/>
    </row>
    <row r="753" spans="1:11" x14ac:dyDescent="0.2">
      <c r="A753" s="187" t="str">
        <f t="shared" si="104"/>
        <v>-</v>
      </c>
      <c r="B753" s="188" t="str">
        <f t="shared" si="100"/>
        <v>-</v>
      </c>
      <c r="C753" s="189" t="str">
        <f t="shared" si="108"/>
        <v>-</v>
      </c>
      <c r="D753" s="190" t="str">
        <f t="shared" si="105"/>
        <v>-</v>
      </c>
      <c r="E753" s="191"/>
      <c r="F753" s="190" t="str">
        <f t="shared" si="106"/>
        <v>-</v>
      </c>
      <c r="G753" s="190" t="str">
        <f t="shared" si="101"/>
        <v>-</v>
      </c>
      <c r="H753" s="189" t="str">
        <f t="shared" si="102"/>
        <v>-</v>
      </c>
      <c r="I753" s="190" t="str">
        <f t="shared" si="103"/>
        <v>-</v>
      </c>
      <c r="J753" s="189" t="str">
        <f t="shared" si="107"/>
        <v>-</v>
      </c>
      <c r="K753" s="172"/>
    </row>
    <row r="754" spans="1:11" x14ac:dyDescent="0.2">
      <c r="A754" s="187" t="str">
        <f t="shared" si="104"/>
        <v>-</v>
      </c>
      <c r="B754" s="188" t="str">
        <f t="shared" si="100"/>
        <v>-</v>
      </c>
      <c r="C754" s="189" t="str">
        <f t="shared" si="108"/>
        <v>-</v>
      </c>
      <c r="D754" s="190" t="str">
        <f t="shared" si="105"/>
        <v>-</v>
      </c>
      <c r="E754" s="191"/>
      <c r="F754" s="190" t="str">
        <f t="shared" si="106"/>
        <v>-</v>
      </c>
      <c r="G754" s="190" t="str">
        <f t="shared" si="101"/>
        <v>-</v>
      </c>
      <c r="H754" s="189" t="str">
        <f t="shared" si="102"/>
        <v>-</v>
      </c>
      <c r="I754" s="190" t="str">
        <f t="shared" si="103"/>
        <v>-</v>
      </c>
      <c r="J754" s="189" t="str">
        <f t="shared" si="107"/>
        <v>-</v>
      </c>
      <c r="K754" s="172"/>
    </row>
    <row r="755" spans="1:11" x14ac:dyDescent="0.2">
      <c r="A755" s="187" t="str">
        <f t="shared" si="104"/>
        <v>-</v>
      </c>
      <c r="B755" s="188" t="str">
        <f t="shared" si="100"/>
        <v>-</v>
      </c>
      <c r="C755" s="189" t="str">
        <f t="shared" si="108"/>
        <v>-</v>
      </c>
      <c r="D755" s="190" t="str">
        <f t="shared" si="105"/>
        <v>-</v>
      </c>
      <c r="E755" s="191"/>
      <c r="F755" s="190" t="str">
        <f t="shared" si="106"/>
        <v>-</v>
      </c>
      <c r="G755" s="190" t="str">
        <f t="shared" si="101"/>
        <v>-</v>
      </c>
      <c r="H755" s="189" t="str">
        <f t="shared" si="102"/>
        <v>-</v>
      </c>
      <c r="I755" s="190" t="str">
        <f t="shared" si="103"/>
        <v>-</v>
      </c>
      <c r="J755" s="189" t="str">
        <f t="shared" si="107"/>
        <v>-</v>
      </c>
      <c r="K755" s="172"/>
    </row>
    <row r="756" spans="1:11" x14ac:dyDescent="0.2">
      <c r="A756" s="187" t="str">
        <f t="shared" si="104"/>
        <v>-</v>
      </c>
      <c r="B756" s="188" t="str">
        <f t="shared" si="100"/>
        <v>-</v>
      </c>
      <c r="C756" s="189" t="str">
        <f t="shared" si="108"/>
        <v>-</v>
      </c>
      <c r="D756" s="190" t="str">
        <f t="shared" si="105"/>
        <v>-</v>
      </c>
      <c r="E756" s="191"/>
      <c r="F756" s="190" t="str">
        <f t="shared" si="106"/>
        <v>-</v>
      </c>
      <c r="G756" s="190" t="str">
        <f t="shared" si="101"/>
        <v>-</v>
      </c>
      <c r="H756" s="189" t="str">
        <f t="shared" si="102"/>
        <v>-</v>
      </c>
      <c r="I756" s="190" t="str">
        <f t="shared" si="103"/>
        <v>-</v>
      </c>
      <c r="J756" s="189" t="str">
        <f t="shared" si="107"/>
        <v>-</v>
      </c>
      <c r="K756" s="172"/>
    </row>
    <row r="757" spans="1:11" x14ac:dyDescent="0.2">
      <c r="A757" s="187" t="str">
        <f t="shared" si="104"/>
        <v>-</v>
      </c>
      <c r="B757" s="188" t="str">
        <f t="shared" si="100"/>
        <v>-</v>
      </c>
      <c r="C757" s="189" t="str">
        <f t="shared" si="108"/>
        <v>-</v>
      </c>
      <c r="D757" s="190" t="str">
        <f t="shared" si="105"/>
        <v>-</v>
      </c>
      <c r="E757" s="191"/>
      <c r="F757" s="190" t="str">
        <f t="shared" si="106"/>
        <v>-</v>
      </c>
      <c r="G757" s="190" t="str">
        <f t="shared" si="101"/>
        <v>-</v>
      </c>
      <c r="H757" s="189" t="str">
        <f t="shared" si="102"/>
        <v>-</v>
      </c>
      <c r="I757" s="190" t="str">
        <f t="shared" si="103"/>
        <v>-</v>
      </c>
      <c r="J757" s="189" t="str">
        <f t="shared" si="107"/>
        <v>-</v>
      </c>
      <c r="K757" s="172"/>
    </row>
    <row r="758" spans="1:11" x14ac:dyDescent="0.2">
      <c r="A758" s="187" t="str">
        <f t="shared" si="104"/>
        <v>-</v>
      </c>
      <c r="B758" s="188" t="str">
        <f t="shared" si="100"/>
        <v>-</v>
      </c>
      <c r="C758" s="189" t="str">
        <f t="shared" si="108"/>
        <v>-</v>
      </c>
      <c r="D758" s="190" t="str">
        <f t="shared" si="105"/>
        <v>-</v>
      </c>
      <c r="E758" s="191"/>
      <c r="F758" s="190" t="str">
        <f t="shared" si="106"/>
        <v>-</v>
      </c>
      <c r="G758" s="190" t="str">
        <f t="shared" si="101"/>
        <v>-</v>
      </c>
      <c r="H758" s="189" t="str">
        <f t="shared" si="102"/>
        <v>-</v>
      </c>
      <c r="I758" s="190" t="str">
        <f t="shared" si="103"/>
        <v>-</v>
      </c>
      <c r="J758" s="189" t="str">
        <f t="shared" si="107"/>
        <v>-</v>
      </c>
      <c r="K758" s="172"/>
    </row>
    <row r="759" spans="1:11" x14ac:dyDescent="0.2">
      <c r="A759" s="187" t="str">
        <f t="shared" si="104"/>
        <v>-</v>
      </c>
      <c r="B759" s="188" t="str">
        <f t="shared" si="100"/>
        <v>-</v>
      </c>
      <c r="C759" s="189" t="str">
        <f t="shared" si="108"/>
        <v>-</v>
      </c>
      <c r="D759" s="190" t="str">
        <f t="shared" si="105"/>
        <v>-</v>
      </c>
      <c r="E759" s="191"/>
      <c r="F759" s="190" t="str">
        <f t="shared" si="106"/>
        <v>-</v>
      </c>
      <c r="G759" s="190" t="str">
        <f t="shared" si="101"/>
        <v>-</v>
      </c>
      <c r="H759" s="189" t="str">
        <f t="shared" si="102"/>
        <v>-</v>
      </c>
      <c r="I759" s="190" t="str">
        <f t="shared" si="103"/>
        <v>-</v>
      </c>
      <c r="J759" s="189" t="str">
        <f t="shared" si="107"/>
        <v>-</v>
      </c>
      <c r="K759" s="172"/>
    </row>
    <row r="760" spans="1:11" x14ac:dyDescent="0.2">
      <c r="A760" s="187" t="str">
        <f t="shared" si="104"/>
        <v>-</v>
      </c>
      <c r="B760" s="188" t="str">
        <f t="shared" si="100"/>
        <v>-</v>
      </c>
      <c r="C760" s="189" t="str">
        <f t="shared" si="108"/>
        <v>-</v>
      </c>
      <c r="D760" s="190" t="str">
        <f t="shared" si="105"/>
        <v>-</v>
      </c>
      <c r="E760" s="191"/>
      <c r="F760" s="190" t="str">
        <f t="shared" si="106"/>
        <v>-</v>
      </c>
      <c r="G760" s="190" t="str">
        <f t="shared" si="101"/>
        <v>-</v>
      </c>
      <c r="H760" s="189" t="str">
        <f t="shared" si="102"/>
        <v>-</v>
      </c>
      <c r="I760" s="190" t="str">
        <f t="shared" si="103"/>
        <v>-</v>
      </c>
      <c r="J760" s="189" t="str">
        <f t="shared" si="107"/>
        <v>-</v>
      </c>
      <c r="K760" s="172"/>
    </row>
    <row r="761" spans="1:11" x14ac:dyDescent="0.2">
      <c r="A761" s="187" t="str">
        <f t="shared" si="104"/>
        <v>-</v>
      </c>
      <c r="B761" s="188" t="str">
        <f t="shared" si="100"/>
        <v>-</v>
      </c>
      <c r="C761" s="189" t="str">
        <f t="shared" si="108"/>
        <v>-</v>
      </c>
      <c r="D761" s="190" t="str">
        <f t="shared" si="105"/>
        <v>-</v>
      </c>
      <c r="E761" s="191"/>
      <c r="F761" s="190" t="str">
        <f t="shared" si="106"/>
        <v>-</v>
      </c>
      <c r="G761" s="190" t="str">
        <f t="shared" si="101"/>
        <v>-</v>
      </c>
      <c r="H761" s="189" t="str">
        <f t="shared" si="102"/>
        <v>-</v>
      </c>
      <c r="I761" s="190" t="str">
        <f t="shared" si="103"/>
        <v>-</v>
      </c>
      <c r="J761" s="189" t="str">
        <f t="shared" si="107"/>
        <v>-</v>
      </c>
      <c r="K761" s="172"/>
    </row>
    <row r="762" spans="1:11" x14ac:dyDescent="0.2">
      <c r="A762" s="187" t="str">
        <f t="shared" si="104"/>
        <v>-</v>
      </c>
      <c r="B762" s="188" t="str">
        <f t="shared" si="100"/>
        <v>-</v>
      </c>
      <c r="C762" s="189" t="str">
        <f t="shared" si="108"/>
        <v>-</v>
      </c>
      <c r="D762" s="190" t="str">
        <f t="shared" si="105"/>
        <v>-</v>
      </c>
      <c r="E762" s="191"/>
      <c r="F762" s="190" t="str">
        <f t="shared" si="106"/>
        <v>-</v>
      </c>
      <c r="G762" s="190" t="str">
        <f t="shared" si="101"/>
        <v>-</v>
      </c>
      <c r="H762" s="189" t="str">
        <f t="shared" si="102"/>
        <v>-</v>
      </c>
      <c r="I762" s="190" t="str">
        <f t="shared" si="103"/>
        <v>-</v>
      </c>
      <c r="J762" s="189" t="str">
        <f t="shared" si="107"/>
        <v>-</v>
      </c>
      <c r="K762" s="172"/>
    </row>
    <row r="763" spans="1:11" x14ac:dyDescent="0.2">
      <c r="A763" s="187" t="str">
        <f t="shared" si="104"/>
        <v>-</v>
      </c>
      <c r="B763" s="188" t="str">
        <f t="shared" si="100"/>
        <v>-</v>
      </c>
      <c r="C763" s="189" t="str">
        <f t="shared" si="108"/>
        <v>-</v>
      </c>
      <c r="D763" s="190" t="str">
        <f t="shared" si="105"/>
        <v>-</v>
      </c>
      <c r="E763" s="191"/>
      <c r="F763" s="190" t="str">
        <f t="shared" si="106"/>
        <v>-</v>
      </c>
      <c r="G763" s="190" t="str">
        <f t="shared" si="101"/>
        <v>-</v>
      </c>
      <c r="H763" s="189" t="str">
        <f t="shared" si="102"/>
        <v>-</v>
      </c>
      <c r="I763" s="190" t="str">
        <f t="shared" si="103"/>
        <v>-</v>
      </c>
      <c r="J763" s="189" t="str">
        <f t="shared" si="107"/>
        <v>-</v>
      </c>
      <c r="K763" s="172"/>
    </row>
    <row r="764" spans="1:11" x14ac:dyDescent="0.2">
      <c r="A764" s="187" t="str">
        <f t="shared" si="104"/>
        <v>-</v>
      </c>
      <c r="B764" s="188" t="str">
        <f t="shared" si="100"/>
        <v>-</v>
      </c>
      <c r="C764" s="189" t="str">
        <f t="shared" si="108"/>
        <v>-</v>
      </c>
      <c r="D764" s="190" t="str">
        <f t="shared" si="105"/>
        <v>-</v>
      </c>
      <c r="E764" s="191"/>
      <c r="F764" s="190" t="str">
        <f t="shared" si="106"/>
        <v>-</v>
      </c>
      <c r="G764" s="190" t="str">
        <f t="shared" si="101"/>
        <v>-</v>
      </c>
      <c r="H764" s="189" t="str">
        <f t="shared" si="102"/>
        <v>-</v>
      </c>
      <c r="I764" s="190" t="str">
        <f t="shared" si="103"/>
        <v>-</v>
      </c>
      <c r="J764" s="189" t="str">
        <f t="shared" si="107"/>
        <v>-</v>
      </c>
      <c r="K764" s="172"/>
    </row>
    <row r="765" spans="1:11" x14ac:dyDescent="0.2">
      <c r="A765" s="187" t="str">
        <f t="shared" si="104"/>
        <v>-</v>
      </c>
      <c r="B765" s="188" t="str">
        <f t="shared" si="100"/>
        <v>-</v>
      </c>
      <c r="C765" s="189" t="str">
        <f t="shared" si="108"/>
        <v>-</v>
      </c>
      <c r="D765" s="190" t="str">
        <f t="shared" si="105"/>
        <v>-</v>
      </c>
      <c r="E765" s="191"/>
      <c r="F765" s="190" t="str">
        <f t="shared" si="106"/>
        <v>-</v>
      </c>
      <c r="G765" s="190" t="str">
        <f t="shared" si="101"/>
        <v>-</v>
      </c>
      <c r="H765" s="189" t="str">
        <f t="shared" si="102"/>
        <v>-</v>
      </c>
      <c r="I765" s="190" t="str">
        <f t="shared" si="103"/>
        <v>-</v>
      </c>
      <c r="J765" s="189" t="str">
        <f t="shared" si="107"/>
        <v>-</v>
      </c>
      <c r="K765" s="172"/>
    </row>
    <row r="766" spans="1:11" x14ac:dyDescent="0.2">
      <c r="A766" s="187" t="str">
        <f t="shared" si="104"/>
        <v>-</v>
      </c>
      <c r="B766" s="188" t="str">
        <f t="shared" si="100"/>
        <v>-</v>
      </c>
      <c r="C766" s="189" t="str">
        <f t="shared" si="108"/>
        <v>-</v>
      </c>
      <c r="D766" s="190" t="str">
        <f t="shared" si="105"/>
        <v>-</v>
      </c>
      <c r="E766" s="191"/>
      <c r="F766" s="190" t="str">
        <f t="shared" si="106"/>
        <v>-</v>
      </c>
      <c r="G766" s="190" t="str">
        <f t="shared" si="101"/>
        <v>-</v>
      </c>
      <c r="H766" s="189" t="str">
        <f t="shared" si="102"/>
        <v>-</v>
      </c>
      <c r="I766" s="190" t="str">
        <f t="shared" si="103"/>
        <v>-</v>
      </c>
      <c r="J766" s="189" t="str">
        <f t="shared" si="107"/>
        <v>-</v>
      </c>
      <c r="K766" s="172"/>
    </row>
    <row r="767" spans="1:11" x14ac:dyDescent="0.2">
      <c r="A767" s="187" t="str">
        <f t="shared" si="104"/>
        <v>-</v>
      </c>
      <c r="B767" s="188" t="str">
        <f t="shared" si="100"/>
        <v>-</v>
      </c>
      <c r="C767" s="189" t="str">
        <f t="shared" si="108"/>
        <v>-</v>
      </c>
      <c r="D767" s="190" t="str">
        <f t="shared" si="105"/>
        <v>-</v>
      </c>
      <c r="E767" s="191"/>
      <c r="F767" s="190" t="str">
        <f t="shared" si="106"/>
        <v>-</v>
      </c>
      <c r="G767" s="190" t="str">
        <f t="shared" si="101"/>
        <v>-</v>
      </c>
      <c r="H767" s="189" t="str">
        <f t="shared" si="102"/>
        <v>-</v>
      </c>
      <c r="I767" s="190" t="str">
        <f t="shared" si="103"/>
        <v>-</v>
      </c>
      <c r="J767" s="189" t="str">
        <f t="shared" si="107"/>
        <v>-</v>
      </c>
      <c r="K767" s="172"/>
    </row>
    <row r="768" spans="1:11" x14ac:dyDescent="0.2">
      <c r="A768" s="187" t="str">
        <f t="shared" si="104"/>
        <v>-</v>
      </c>
      <c r="B768" s="188" t="str">
        <f t="shared" si="100"/>
        <v>-</v>
      </c>
      <c r="C768" s="189" t="str">
        <f t="shared" si="108"/>
        <v>-</v>
      </c>
      <c r="D768" s="190" t="str">
        <f t="shared" si="105"/>
        <v>-</v>
      </c>
      <c r="E768" s="191"/>
      <c r="F768" s="190" t="str">
        <f t="shared" si="106"/>
        <v>-</v>
      </c>
      <c r="G768" s="190" t="str">
        <f t="shared" si="101"/>
        <v>-</v>
      </c>
      <c r="H768" s="189" t="str">
        <f t="shared" si="102"/>
        <v>-</v>
      </c>
      <c r="I768" s="190" t="str">
        <f t="shared" si="103"/>
        <v>-</v>
      </c>
      <c r="J768" s="189" t="str">
        <f t="shared" si="107"/>
        <v>-</v>
      </c>
      <c r="K768" s="172"/>
    </row>
    <row r="769" spans="1:11" x14ac:dyDescent="0.2">
      <c r="A769" s="187" t="str">
        <f t="shared" si="104"/>
        <v>-</v>
      </c>
      <c r="B769" s="188" t="str">
        <f t="shared" si="100"/>
        <v>-</v>
      </c>
      <c r="C769" s="189" t="str">
        <f t="shared" si="108"/>
        <v>-</v>
      </c>
      <c r="D769" s="190" t="str">
        <f t="shared" si="105"/>
        <v>-</v>
      </c>
      <c r="E769" s="191"/>
      <c r="F769" s="190" t="str">
        <f t="shared" si="106"/>
        <v>-</v>
      </c>
      <c r="G769" s="190" t="str">
        <f t="shared" si="101"/>
        <v>-</v>
      </c>
      <c r="H769" s="189" t="str">
        <f t="shared" si="102"/>
        <v>-</v>
      </c>
      <c r="I769" s="190" t="str">
        <f t="shared" si="103"/>
        <v>-</v>
      </c>
      <c r="J769" s="189" t="str">
        <f t="shared" si="107"/>
        <v>-</v>
      </c>
      <c r="K769" s="172"/>
    </row>
    <row r="770" spans="1:11" x14ac:dyDescent="0.2">
      <c r="A770" s="187" t="str">
        <f t="shared" si="104"/>
        <v>-</v>
      </c>
      <c r="B770" s="188" t="str">
        <f t="shared" si="100"/>
        <v>-</v>
      </c>
      <c r="C770" s="189" t="str">
        <f t="shared" si="108"/>
        <v>-</v>
      </c>
      <c r="D770" s="190" t="str">
        <f t="shared" si="105"/>
        <v>-</v>
      </c>
      <c r="E770" s="191"/>
      <c r="F770" s="190" t="str">
        <f t="shared" si="106"/>
        <v>-</v>
      </c>
      <c r="G770" s="190" t="str">
        <f t="shared" si="101"/>
        <v>-</v>
      </c>
      <c r="H770" s="189" t="str">
        <f t="shared" si="102"/>
        <v>-</v>
      </c>
      <c r="I770" s="190" t="str">
        <f t="shared" si="103"/>
        <v>-</v>
      </c>
      <c r="J770" s="189" t="str">
        <f t="shared" si="107"/>
        <v>-</v>
      </c>
      <c r="K770" s="172"/>
    </row>
    <row r="771" spans="1:11" x14ac:dyDescent="0.2">
      <c r="A771" s="187" t="str">
        <f t="shared" si="104"/>
        <v>-</v>
      </c>
      <c r="B771" s="188" t="str">
        <f t="shared" si="100"/>
        <v>-</v>
      </c>
      <c r="C771" s="189" t="str">
        <f t="shared" si="108"/>
        <v>-</v>
      </c>
      <c r="D771" s="190" t="str">
        <f t="shared" si="105"/>
        <v>-</v>
      </c>
      <c r="E771" s="191"/>
      <c r="F771" s="190" t="str">
        <f t="shared" si="106"/>
        <v>-</v>
      </c>
      <c r="G771" s="190" t="str">
        <f t="shared" si="101"/>
        <v>-</v>
      </c>
      <c r="H771" s="189" t="str">
        <f t="shared" si="102"/>
        <v>-</v>
      </c>
      <c r="I771" s="190" t="str">
        <f t="shared" si="103"/>
        <v>-</v>
      </c>
      <c r="J771" s="189" t="str">
        <f t="shared" si="107"/>
        <v>-</v>
      </c>
      <c r="K771" s="172"/>
    </row>
    <row r="772" spans="1:11" x14ac:dyDescent="0.2">
      <c r="A772" s="187" t="str">
        <f t="shared" si="104"/>
        <v>-</v>
      </c>
      <c r="B772" s="188" t="str">
        <f t="shared" si="100"/>
        <v>-</v>
      </c>
      <c r="C772" s="189" t="str">
        <f t="shared" si="108"/>
        <v>-</v>
      </c>
      <c r="D772" s="190" t="str">
        <f t="shared" si="105"/>
        <v>-</v>
      </c>
      <c r="E772" s="191"/>
      <c r="F772" s="190" t="str">
        <f t="shared" si="106"/>
        <v>-</v>
      </c>
      <c r="G772" s="190" t="str">
        <f t="shared" si="101"/>
        <v>-</v>
      </c>
      <c r="H772" s="189" t="str">
        <f t="shared" si="102"/>
        <v>-</v>
      </c>
      <c r="I772" s="190" t="str">
        <f t="shared" si="103"/>
        <v>-</v>
      </c>
      <c r="J772" s="189" t="str">
        <f t="shared" si="107"/>
        <v>-</v>
      </c>
      <c r="K772" s="172"/>
    </row>
    <row r="773" spans="1:11" x14ac:dyDescent="0.2">
      <c r="A773" s="187" t="str">
        <f t="shared" si="104"/>
        <v>-</v>
      </c>
      <c r="B773" s="188" t="str">
        <f t="shared" si="100"/>
        <v>-</v>
      </c>
      <c r="C773" s="189" t="str">
        <f t="shared" si="108"/>
        <v>-</v>
      </c>
      <c r="D773" s="190" t="str">
        <f t="shared" si="105"/>
        <v>-</v>
      </c>
      <c r="E773" s="191"/>
      <c r="F773" s="190" t="str">
        <f t="shared" si="106"/>
        <v>-</v>
      </c>
      <c r="G773" s="190" t="str">
        <f t="shared" si="101"/>
        <v>-</v>
      </c>
      <c r="H773" s="189" t="str">
        <f t="shared" si="102"/>
        <v>-</v>
      </c>
      <c r="I773" s="190" t="str">
        <f t="shared" si="103"/>
        <v>-</v>
      </c>
      <c r="J773" s="189" t="str">
        <f t="shared" si="107"/>
        <v>-</v>
      </c>
      <c r="K773" s="172"/>
    </row>
    <row r="774" spans="1:11" x14ac:dyDescent="0.2">
      <c r="A774" s="187" t="str">
        <f t="shared" si="104"/>
        <v>-</v>
      </c>
      <c r="B774" s="188" t="str">
        <f t="shared" si="100"/>
        <v>-</v>
      </c>
      <c r="C774" s="189" t="str">
        <f t="shared" si="108"/>
        <v>-</v>
      </c>
      <c r="D774" s="190" t="str">
        <f t="shared" si="105"/>
        <v>-</v>
      </c>
      <c r="E774" s="191"/>
      <c r="F774" s="190" t="str">
        <f t="shared" si="106"/>
        <v>-</v>
      </c>
      <c r="G774" s="190" t="str">
        <f t="shared" si="101"/>
        <v>-</v>
      </c>
      <c r="H774" s="189" t="str">
        <f t="shared" si="102"/>
        <v>-</v>
      </c>
      <c r="I774" s="190" t="str">
        <f t="shared" si="103"/>
        <v>-</v>
      </c>
      <c r="J774" s="189" t="str">
        <f t="shared" si="107"/>
        <v>-</v>
      </c>
      <c r="K774" s="172"/>
    </row>
    <row r="775" spans="1:11" x14ac:dyDescent="0.2">
      <c r="A775" s="187" t="str">
        <f t="shared" si="104"/>
        <v>-</v>
      </c>
      <c r="B775" s="188" t="str">
        <f t="shared" si="100"/>
        <v>-</v>
      </c>
      <c r="C775" s="189" t="str">
        <f t="shared" si="108"/>
        <v>-</v>
      </c>
      <c r="D775" s="190" t="str">
        <f t="shared" si="105"/>
        <v>-</v>
      </c>
      <c r="E775" s="191"/>
      <c r="F775" s="190" t="str">
        <f t="shared" si="106"/>
        <v>-</v>
      </c>
      <c r="G775" s="190" t="str">
        <f t="shared" si="101"/>
        <v>-</v>
      </c>
      <c r="H775" s="189" t="str">
        <f t="shared" si="102"/>
        <v>-</v>
      </c>
      <c r="I775" s="190" t="str">
        <f t="shared" si="103"/>
        <v>-</v>
      </c>
      <c r="J775" s="189" t="str">
        <f t="shared" si="107"/>
        <v>-</v>
      </c>
      <c r="K775" s="172"/>
    </row>
    <row r="776" spans="1:11" x14ac:dyDescent="0.2">
      <c r="A776" s="187" t="str">
        <f t="shared" si="104"/>
        <v>-</v>
      </c>
      <c r="B776" s="188" t="str">
        <f t="shared" si="100"/>
        <v>-</v>
      </c>
      <c r="C776" s="189" t="str">
        <f t="shared" si="108"/>
        <v>-</v>
      </c>
      <c r="D776" s="190" t="str">
        <f t="shared" si="105"/>
        <v>-</v>
      </c>
      <c r="E776" s="191"/>
      <c r="F776" s="190" t="str">
        <f t="shared" si="106"/>
        <v>-</v>
      </c>
      <c r="G776" s="190" t="str">
        <f t="shared" si="101"/>
        <v>-</v>
      </c>
      <c r="H776" s="189" t="str">
        <f t="shared" si="102"/>
        <v>-</v>
      </c>
      <c r="I776" s="190" t="str">
        <f t="shared" si="103"/>
        <v>-</v>
      </c>
      <c r="J776" s="189" t="str">
        <f t="shared" si="107"/>
        <v>-</v>
      </c>
      <c r="K776" s="172"/>
    </row>
    <row r="777" spans="1:11" x14ac:dyDescent="0.2">
      <c r="A777" s="187" t="str">
        <f t="shared" si="104"/>
        <v>-</v>
      </c>
      <c r="B777" s="188" t="str">
        <f t="shared" si="100"/>
        <v>-</v>
      </c>
      <c r="C777" s="189" t="str">
        <f t="shared" si="108"/>
        <v>-</v>
      </c>
      <c r="D777" s="190" t="str">
        <f t="shared" si="105"/>
        <v>-</v>
      </c>
      <c r="E777" s="191"/>
      <c r="F777" s="190" t="str">
        <f t="shared" si="106"/>
        <v>-</v>
      </c>
      <c r="G777" s="190" t="str">
        <f t="shared" si="101"/>
        <v>-</v>
      </c>
      <c r="H777" s="189" t="str">
        <f t="shared" si="102"/>
        <v>-</v>
      </c>
      <c r="I777" s="190" t="str">
        <f t="shared" si="103"/>
        <v>-</v>
      </c>
      <c r="J777" s="189" t="str">
        <f t="shared" si="107"/>
        <v>-</v>
      </c>
      <c r="K777" s="172"/>
    </row>
    <row r="778" spans="1:11" x14ac:dyDescent="0.2">
      <c r="A778" s="187" t="str">
        <f t="shared" si="104"/>
        <v>-</v>
      </c>
      <c r="B778" s="188" t="str">
        <f t="shared" ref="B778:B841" si="109">IF(ISERROR((DATE(YEAR($D$7),MONTH($D$7)+(A778)*12/$D$6,DAY($D$7)))),"-",DATE(YEAR($D$7),MONTH($D$7)+(A778)*12/$D$6,DAY($D$7)))</f>
        <v>-</v>
      </c>
      <c r="C778" s="189" t="str">
        <f t="shared" si="108"/>
        <v>-</v>
      </c>
      <c r="D778" s="190" t="str">
        <f t="shared" si="105"/>
        <v>-</v>
      </c>
      <c r="E778" s="191"/>
      <c r="F778" s="190" t="str">
        <f t="shared" si="106"/>
        <v>-</v>
      </c>
      <c r="G778" s="190" t="str">
        <f t="shared" ref="G778:G841" si="110">IF(ISERROR(F778-H778),"-",F778-H778)</f>
        <v>-</v>
      </c>
      <c r="H778" s="189" t="str">
        <f t="shared" ref="H778:H841" si="111">IF(ISERROR(C778*($D$4/$D$6)),"-",C778*($D$4/$D$6))</f>
        <v>-</v>
      </c>
      <c r="I778" s="190" t="str">
        <f t="shared" ref="I778:I841" si="112">IF(ISERROR(C778-G778),"-",C778-G778)</f>
        <v>-</v>
      </c>
      <c r="J778" s="189" t="str">
        <f t="shared" si="107"/>
        <v>-</v>
      </c>
      <c r="K778" s="172"/>
    </row>
    <row r="779" spans="1:11" x14ac:dyDescent="0.2">
      <c r="A779" s="187" t="str">
        <f t="shared" ref="A779:A842" si="113">IF(A778&lt;$G$4,(A778+1),"-")</f>
        <v>-</v>
      </c>
      <c r="B779" s="188" t="str">
        <f t="shared" si="109"/>
        <v>-</v>
      </c>
      <c r="C779" s="189" t="str">
        <f t="shared" si="108"/>
        <v>-</v>
      </c>
      <c r="D779" s="190" t="str">
        <f t="shared" ref="D779:D842" si="114">IF(ISERROR($G$3),"-",$G$3)</f>
        <v>-</v>
      </c>
      <c r="E779" s="191"/>
      <c r="F779" s="190" t="str">
        <f t="shared" ref="F779:F842" si="115">IF(ISERROR(D779+E779),"-",D779+E779)</f>
        <v>-</v>
      </c>
      <c r="G779" s="190" t="str">
        <f t="shared" si="110"/>
        <v>-</v>
      </c>
      <c r="H779" s="189" t="str">
        <f t="shared" si="111"/>
        <v>-</v>
      </c>
      <c r="I779" s="190" t="str">
        <f t="shared" si="112"/>
        <v>-</v>
      </c>
      <c r="J779" s="189" t="str">
        <f t="shared" si="107"/>
        <v>-</v>
      </c>
      <c r="K779" s="172"/>
    </row>
    <row r="780" spans="1:11" x14ac:dyDescent="0.2">
      <c r="A780" s="187" t="str">
        <f t="shared" si="113"/>
        <v>-</v>
      </c>
      <c r="B780" s="188" t="str">
        <f t="shared" si="109"/>
        <v>-</v>
      </c>
      <c r="C780" s="189" t="str">
        <f t="shared" si="108"/>
        <v>-</v>
      </c>
      <c r="D780" s="190" t="str">
        <f t="shared" si="114"/>
        <v>-</v>
      </c>
      <c r="E780" s="191"/>
      <c r="F780" s="190" t="str">
        <f t="shared" si="115"/>
        <v>-</v>
      </c>
      <c r="G780" s="190" t="str">
        <f t="shared" si="110"/>
        <v>-</v>
      </c>
      <c r="H780" s="189" t="str">
        <f t="shared" si="111"/>
        <v>-</v>
      </c>
      <c r="I780" s="190" t="str">
        <f t="shared" si="112"/>
        <v>-</v>
      </c>
      <c r="J780" s="189" t="str">
        <f t="shared" ref="J780:J843" si="116">IF(ISERROR(H780+J779),"-",H780+J779)</f>
        <v>-</v>
      </c>
      <c r="K780" s="172"/>
    </row>
    <row r="781" spans="1:11" x14ac:dyDescent="0.2">
      <c r="A781" s="187" t="str">
        <f t="shared" si="113"/>
        <v>-</v>
      </c>
      <c r="B781" s="188" t="str">
        <f t="shared" si="109"/>
        <v>-</v>
      </c>
      <c r="C781" s="189" t="str">
        <f t="shared" si="108"/>
        <v>-</v>
      </c>
      <c r="D781" s="190" t="str">
        <f t="shared" si="114"/>
        <v>-</v>
      </c>
      <c r="E781" s="191"/>
      <c r="F781" s="190" t="str">
        <f t="shared" si="115"/>
        <v>-</v>
      </c>
      <c r="G781" s="190" t="str">
        <f t="shared" si="110"/>
        <v>-</v>
      </c>
      <c r="H781" s="189" t="str">
        <f t="shared" si="111"/>
        <v>-</v>
      </c>
      <c r="I781" s="190" t="str">
        <f t="shared" si="112"/>
        <v>-</v>
      </c>
      <c r="J781" s="189" t="str">
        <f t="shared" si="116"/>
        <v>-</v>
      </c>
      <c r="K781" s="172"/>
    </row>
    <row r="782" spans="1:11" x14ac:dyDescent="0.2">
      <c r="A782" s="187" t="str">
        <f t="shared" si="113"/>
        <v>-</v>
      </c>
      <c r="B782" s="188" t="str">
        <f t="shared" si="109"/>
        <v>-</v>
      </c>
      <c r="C782" s="189" t="str">
        <f t="shared" si="108"/>
        <v>-</v>
      </c>
      <c r="D782" s="190" t="str">
        <f t="shared" si="114"/>
        <v>-</v>
      </c>
      <c r="E782" s="191"/>
      <c r="F782" s="190" t="str">
        <f t="shared" si="115"/>
        <v>-</v>
      </c>
      <c r="G782" s="190" t="str">
        <f t="shared" si="110"/>
        <v>-</v>
      </c>
      <c r="H782" s="189" t="str">
        <f t="shared" si="111"/>
        <v>-</v>
      </c>
      <c r="I782" s="190" t="str">
        <f t="shared" si="112"/>
        <v>-</v>
      </c>
      <c r="J782" s="189" t="str">
        <f t="shared" si="116"/>
        <v>-</v>
      </c>
      <c r="K782" s="172"/>
    </row>
    <row r="783" spans="1:11" x14ac:dyDescent="0.2">
      <c r="A783" s="187" t="str">
        <f t="shared" si="113"/>
        <v>-</v>
      </c>
      <c r="B783" s="188" t="str">
        <f t="shared" si="109"/>
        <v>-</v>
      </c>
      <c r="C783" s="189" t="str">
        <f t="shared" si="108"/>
        <v>-</v>
      </c>
      <c r="D783" s="190" t="str">
        <f t="shared" si="114"/>
        <v>-</v>
      </c>
      <c r="E783" s="191"/>
      <c r="F783" s="190" t="str">
        <f t="shared" si="115"/>
        <v>-</v>
      </c>
      <c r="G783" s="190" t="str">
        <f t="shared" si="110"/>
        <v>-</v>
      </c>
      <c r="H783" s="189" t="str">
        <f t="shared" si="111"/>
        <v>-</v>
      </c>
      <c r="I783" s="190" t="str">
        <f t="shared" si="112"/>
        <v>-</v>
      </c>
      <c r="J783" s="189" t="str">
        <f t="shared" si="116"/>
        <v>-</v>
      </c>
      <c r="K783" s="172"/>
    </row>
    <row r="784" spans="1:11" x14ac:dyDescent="0.2">
      <c r="A784" s="187" t="str">
        <f t="shared" si="113"/>
        <v>-</v>
      </c>
      <c r="B784" s="188" t="str">
        <f t="shared" si="109"/>
        <v>-</v>
      </c>
      <c r="C784" s="189" t="str">
        <f t="shared" si="108"/>
        <v>-</v>
      </c>
      <c r="D784" s="190" t="str">
        <f t="shared" si="114"/>
        <v>-</v>
      </c>
      <c r="E784" s="191"/>
      <c r="F784" s="190" t="str">
        <f t="shared" si="115"/>
        <v>-</v>
      </c>
      <c r="G784" s="190" t="str">
        <f t="shared" si="110"/>
        <v>-</v>
      </c>
      <c r="H784" s="189" t="str">
        <f t="shared" si="111"/>
        <v>-</v>
      </c>
      <c r="I784" s="190" t="str">
        <f t="shared" si="112"/>
        <v>-</v>
      </c>
      <c r="J784" s="189" t="str">
        <f t="shared" si="116"/>
        <v>-</v>
      </c>
      <c r="K784" s="172"/>
    </row>
    <row r="785" spans="1:11" x14ac:dyDescent="0.2">
      <c r="A785" s="187" t="str">
        <f t="shared" si="113"/>
        <v>-</v>
      </c>
      <c r="B785" s="188" t="str">
        <f t="shared" si="109"/>
        <v>-</v>
      </c>
      <c r="C785" s="189" t="str">
        <f t="shared" si="108"/>
        <v>-</v>
      </c>
      <c r="D785" s="190" t="str">
        <f t="shared" si="114"/>
        <v>-</v>
      </c>
      <c r="E785" s="191"/>
      <c r="F785" s="190" t="str">
        <f t="shared" si="115"/>
        <v>-</v>
      </c>
      <c r="G785" s="190" t="str">
        <f t="shared" si="110"/>
        <v>-</v>
      </c>
      <c r="H785" s="189" t="str">
        <f t="shared" si="111"/>
        <v>-</v>
      </c>
      <c r="I785" s="190" t="str">
        <f t="shared" si="112"/>
        <v>-</v>
      </c>
      <c r="J785" s="189" t="str">
        <f t="shared" si="116"/>
        <v>-</v>
      </c>
      <c r="K785" s="172"/>
    </row>
    <row r="786" spans="1:11" x14ac:dyDescent="0.2">
      <c r="A786" s="187" t="str">
        <f t="shared" si="113"/>
        <v>-</v>
      </c>
      <c r="B786" s="188" t="str">
        <f t="shared" si="109"/>
        <v>-</v>
      </c>
      <c r="C786" s="189" t="str">
        <f t="shared" si="108"/>
        <v>-</v>
      </c>
      <c r="D786" s="190" t="str">
        <f t="shared" si="114"/>
        <v>-</v>
      </c>
      <c r="E786" s="191"/>
      <c r="F786" s="190" t="str">
        <f t="shared" si="115"/>
        <v>-</v>
      </c>
      <c r="G786" s="190" t="str">
        <f t="shared" si="110"/>
        <v>-</v>
      </c>
      <c r="H786" s="189" t="str">
        <f t="shared" si="111"/>
        <v>-</v>
      </c>
      <c r="I786" s="190" t="str">
        <f t="shared" si="112"/>
        <v>-</v>
      </c>
      <c r="J786" s="189" t="str">
        <f t="shared" si="116"/>
        <v>-</v>
      </c>
      <c r="K786" s="172"/>
    </row>
    <row r="787" spans="1:11" x14ac:dyDescent="0.2">
      <c r="A787" s="187" t="str">
        <f t="shared" si="113"/>
        <v>-</v>
      </c>
      <c r="B787" s="188" t="str">
        <f t="shared" si="109"/>
        <v>-</v>
      </c>
      <c r="C787" s="189" t="str">
        <f t="shared" si="108"/>
        <v>-</v>
      </c>
      <c r="D787" s="190" t="str">
        <f t="shared" si="114"/>
        <v>-</v>
      </c>
      <c r="E787" s="191"/>
      <c r="F787" s="190" t="str">
        <f t="shared" si="115"/>
        <v>-</v>
      </c>
      <c r="G787" s="190" t="str">
        <f t="shared" si="110"/>
        <v>-</v>
      </c>
      <c r="H787" s="189" t="str">
        <f t="shared" si="111"/>
        <v>-</v>
      </c>
      <c r="I787" s="190" t="str">
        <f t="shared" si="112"/>
        <v>-</v>
      </c>
      <c r="J787" s="189" t="str">
        <f t="shared" si="116"/>
        <v>-</v>
      </c>
      <c r="K787" s="172"/>
    </row>
    <row r="788" spans="1:11" x14ac:dyDescent="0.2">
      <c r="A788" s="187" t="str">
        <f t="shared" si="113"/>
        <v>-</v>
      </c>
      <c r="B788" s="188" t="str">
        <f t="shared" si="109"/>
        <v>-</v>
      </c>
      <c r="C788" s="189" t="str">
        <f t="shared" si="108"/>
        <v>-</v>
      </c>
      <c r="D788" s="190" t="str">
        <f t="shared" si="114"/>
        <v>-</v>
      </c>
      <c r="E788" s="191"/>
      <c r="F788" s="190" t="str">
        <f t="shared" si="115"/>
        <v>-</v>
      </c>
      <c r="G788" s="190" t="str">
        <f t="shared" si="110"/>
        <v>-</v>
      </c>
      <c r="H788" s="189" t="str">
        <f t="shared" si="111"/>
        <v>-</v>
      </c>
      <c r="I788" s="190" t="str">
        <f t="shared" si="112"/>
        <v>-</v>
      </c>
      <c r="J788" s="189" t="str">
        <f t="shared" si="116"/>
        <v>-</v>
      </c>
      <c r="K788" s="172"/>
    </row>
    <row r="789" spans="1:11" x14ac:dyDescent="0.2">
      <c r="A789" s="187" t="str">
        <f t="shared" si="113"/>
        <v>-</v>
      </c>
      <c r="B789" s="188" t="str">
        <f t="shared" si="109"/>
        <v>-</v>
      </c>
      <c r="C789" s="189" t="str">
        <f t="shared" si="108"/>
        <v>-</v>
      </c>
      <c r="D789" s="190" t="str">
        <f t="shared" si="114"/>
        <v>-</v>
      </c>
      <c r="E789" s="191"/>
      <c r="F789" s="190" t="str">
        <f t="shared" si="115"/>
        <v>-</v>
      </c>
      <c r="G789" s="190" t="str">
        <f t="shared" si="110"/>
        <v>-</v>
      </c>
      <c r="H789" s="189" t="str">
        <f t="shared" si="111"/>
        <v>-</v>
      </c>
      <c r="I789" s="190" t="str">
        <f t="shared" si="112"/>
        <v>-</v>
      </c>
      <c r="J789" s="189" t="str">
        <f t="shared" si="116"/>
        <v>-</v>
      </c>
      <c r="K789" s="172"/>
    </row>
    <row r="790" spans="1:11" x14ac:dyDescent="0.2">
      <c r="A790" s="187" t="str">
        <f t="shared" si="113"/>
        <v>-</v>
      </c>
      <c r="B790" s="188" t="str">
        <f t="shared" si="109"/>
        <v>-</v>
      </c>
      <c r="C790" s="189" t="str">
        <f t="shared" ref="C790:C853" si="117">IF(I789&gt;0,I789,"-")</f>
        <v>-</v>
      </c>
      <c r="D790" s="190" t="str">
        <f t="shared" si="114"/>
        <v>-</v>
      </c>
      <c r="E790" s="191"/>
      <c r="F790" s="190" t="str">
        <f t="shared" si="115"/>
        <v>-</v>
      </c>
      <c r="G790" s="190" t="str">
        <f t="shared" si="110"/>
        <v>-</v>
      </c>
      <c r="H790" s="189" t="str">
        <f t="shared" si="111"/>
        <v>-</v>
      </c>
      <c r="I790" s="190" t="str">
        <f t="shared" si="112"/>
        <v>-</v>
      </c>
      <c r="J790" s="189" t="str">
        <f t="shared" si="116"/>
        <v>-</v>
      </c>
      <c r="K790" s="172"/>
    </row>
    <row r="791" spans="1:11" x14ac:dyDescent="0.2">
      <c r="A791" s="187" t="str">
        <f t="shared" si="113"/>
        <v>-</v>
      </c>
      <c r="B791" s="188" t="str">
        <f t="shared" si="109"/>
        <v>-</v>
      </c>
      <c r="C791" s="189" t="str">
        <f t="shared" si="117"/>
        <v>-</v>
      </c>
      <c r="D791" s="190" t="str">
        <f t="shared" si="114"/>
        <v>-</v>
      </c>
      <c r="E791" s="191"/>
      <c r="F791" s="190" t="str">
        <f t="shared" si="115"/>
        <v>-</v>
      </c>
      <c r="G791" s="190" t="str">
        <f t="shared" si="110"/>
        <v>-</v>
      </c>
      <c r="H791" s="189" t="str">
        <f t="shared" si="111"/>
        <v>-</v>
      </c>
      <c r="I791" s="190" t="str">
        <f t="shared" si="112"/>
        <v>-</v>
      </c>
      <c r="J791" s="189" t="str">
        <f t="shared" si="116"/>
        <v>-</v>
      </c>
      <c r="K791" s="172"/>
    </row>
    <row r="792" spans="1:11" x14ac:dyDescent="0.2">
      <c r="A792" s="187" t="str">
        <f t="shared" si="113"/>
        <v>-</v>
      </c>
      <c r="B792" s="188" t="str">
        <f t="shared" si="109"/>
        <v>-</v>
      </c>
      <c r="C792" s="189" t="str">
        <f t="shared" si="117"/>
        <v>-</v>
      </c>
      <c r="D792" s="190" t="str">
        <f t="shared" si="114"/>
        <v>-</v>
      </c>
      <c r="E792" s="191"/>
      <c r="F792" s="190" t="str">
        <f t="shared" si="115"/>
        <v>-</v>
      </c>
      <c r="G792" s="190" t="str">
        <f t="shared" si="110"/>
        <v>-</v>
      </c>
      <c r="H792" s="189" t="str">
        <f t="shared" si="111"/>
        <v>-</v>
      </c>
      <c r="I792" s="190" t="str">
        <f t="shared" si="112"/>
        <v>-</v>
      </c>
      <c r="J792" s="189" t="str">
        <f t="shared" si="116"/>
        <v>-</v>
      </c>
      <c r="K792" s="172"/>
    </row>
    <row r="793" spans="1:11" x14ac:dyDescent="0.2">
      <c r="A793" s="187" t="str">
        <f t="shared" si="113"/>
        <v>-</v>
      </c>
      <c r="B793" s="188" t="str">
        <f t="shared" si="109"/>
        <v>-</v>
      </c>
      <c r="C793" s="189" t="str">
        <f t="shared" si="117"/>
        <v>-</v>
      </c>
      <c r="D793" s="190" t="str">
        <f t="shared" si="114"/>
        <v>-</v>
      </c>
      <c r="E793" s="191"/>
      <c r="F793" s="190" t="str">
        <f t="shared" si="115"/>
        <v>-</v>
      </c>
      <c r="G793" s="190" t="str">
        <f t="shared" si="110"/>
        <v>-</v>
      </c>
      <c r="H793" s="189" t="str">
        <f t="shared" si="111"/>
        <v>-</v>
      </c>
      <c r="I793" s="190" t="str">
        <f t="shared" si="112"/>
        <v>-</v>
      </c>
      <c r="J793" s="189" t="str">
        <f t="shared" si="116"/>
        <v>-</v>
      </c>
      <c r="K793" s="172"/>
    </row>
    <row r="794" spans="1:11" x14ac:dyDescent="0.2">
      <c r="A794" s="187" t="str">
        <f t="shared" si="113"/>
        <v>-</v>
      </c>
      <c r="B794" s="188" t="str">
        <f t="shared" si="109"/>
        <v>-</v>
      </c>
      <c r="C794" s="189" t="str">
        <f t="shared" si="117"/>
        <v>-</v>
      </c>
      <c r="D794" s="190" t="str">
        <f t="shared" si="114"/>
        <v>-</v>
      </c>
      <c r="E794" s="191"/>
      <c r="F794" s="190" t="str">
        <f t="shared" si="115"/>
        <v>-</v>
      </c>
      <c r="G794" s="190" t="str">
        <f t="shared" si="110"/>
        <v>-</v>
      </c>
      <c r="H794" s="189" t="str">
        <f t="shared" si="111"/>
        <v>-</v>
      </c>
      <c r="I794" s="190" t="str">
        <f t="shared" si="112"/>
        <v>-</v>
      </c>
      <c r="J794" s="189" t="str">
        <f t="shared" si="116"/>
        <v>-</v>
      </c>
      <c r="K794" s="172"/>
    </row>
    <row r="795" spans="1:11" x14ac:dyDescent="0.2">
      <c r="A795" s="187" t="str">
        <f t="shared" si="113"/>
        <v>-</v>
      </c>
      <c r="B795" s="188" t="str">
        <f t="shared" si="109"/>
        <v>-</v>
      </c>
      <c r="C795" s="189" t="str">
        <f t="shared" si="117"/>
        <v>-</v>
      </c>
      <c r="D795" s="190" t="str">
        <f t="shared" si="114"/>
        <v>-</v>
      </c>
      <c r="E795" s="191"/>
      <c r="F795" s="190" t="str">
        <f t="shared" si="115"/>
        <v>-</v>
      </c>
      <c r="G795" s="190" t="str">
        <f t="shared" si="110"/>
        <v>-</v>
      </c>
      <c r="H795" s="189" t="str">
        <f t="shared" si="111"/>
        <v>-</v>
      </c>
      <c r="I795" s="190" t="str">
        <f t="shared" si="112"/>
        <v>-</v>
      </c>
      <c r="J795" s="189" t="str">
        <f t="shared" si="116"/>
        <v>-</v>
      </c>
      <c r="K795" s="172"/>
    </row>
    <row r="796" spans="1:11" x14ac:dyDescent="0.2">
      <c r="A796" s="187" t="str">
        <f t="shared" si="113"/>
        <v>-</v>
      </c>
      <c r="B796" s="188" t="str">
        <f t="shared" si="109"/>
        <v>-</v>
      </c>
      <c r="C796" s="189" t="str">
        <f t="shared" si="117"/>
        <v>-</v>
      </c>
      <c r="D796" s="190" t="str">
        <f t="shared" si="114"/>
        <v>-</v>
      </c>
      <c r="E796" s="191"/>
      <c r="F796" s="190" t="str">
        <f t="shared" si="115"/>
        <v>-</v>
      </c>
      <c r="G796" s="190" t="str">
        <f t="shared" si="110"/>
        <v>-</v>
      </c>
      <c r="H796" s="189" t="str">
        <f t="shared" si="111"/>
        <v>-</v>
      </c>
      <c r="I796" s="190" t="str">
        <f t="shared" si="112"/>
        <v>-</v>
      </c>
      <c r="J796" s="189" t="str">
        <f t="shared" si="116"/>
        <v>-</v>
      </c>
      <c r="K796" s="172"/>
    </row>
    <row r="797" spans="1:11" x14ac:dyDescent="0.2">
      <c r="A797" s="187" t="str">
        <f t="shared" si="113"/>
        <v>-</v>
      </c>
      <c r="B797" s="188" t="str">
        <f t="shared" si="109"/>
        <v>-</v>
      </c>
      <c r="C797" s="189" t="str">
        <f t="shared" si="117"/>
        <v>-</v>
      </c>
      <c r="D797" s="190" t="str">
        <f t="shared" si="114"/>
        <v>-</v>
      </c>
      <c r="E797" s="191"/>
      <c r="F797" s="190" t="str">
        <f t="shared" si="115"/>
        <v>-</v>
      </c>
      <c r="G797" s="190" t="str">
        <f t="shared" si="110"/>
        <v>-</v>
      </c>
      <c r="H797" s="189" t="str">
        <f t="shared" si="111"/>
        <v>-</v>
      </c>
      <c r="I797" s="190" t="str">
        <f t="shared" si="112"/>
        <v>-</v>
      </c>
      <c r="J797" s="189" t="str">
        <f t="shared" si="116"/>
        <v>-</v>
      </c>
      <c r="K797" s="172"/>
    </row>
    <row r="798" spans="1:11" x14ac:dyDescent="0.2">
      <c r="A798" s="187" t="str">
        <f t="shared" si="113"/>
        <v>-</v>
      </c>
      <c r="B798" s="188" t="str">
        <f t="shared" si="109"/>
        <v>-</v>
      </c>
      <c r="C798" s="189" t="str">
        <f t="shared" si="117"/>
        <v>-</v>
      </c>
      <c r="D798" s="190" t="str">
        <f t="shared" si="114"/>
        <v>-</v>
      </c>
      <c r="E798" s="191"/>
      <c r="F798" s="190" t="str">
        <f t="shared" si="115"/>
        <v>-</v>
      </c>
      <c r="G798" s="190" t="str">
        <f t="shared" si="110"/>
        <v>-</v>
      </c>
      <c r="H798" s="189" t="str">
        <f t="shared" si="111"/>
        <v>-</v>
      </c>
      <c r="I798" s="190" t="str">
        <f t="shared" si="112"/>
        <v>-</v>
      </c>
      <c r="J798" s="189" t="str">
        <f t="shared" si="116"/>
        <v>-</v>
      </c>
      <c r="K798" s="172"/>
    </row>
    <row r="799" spans="1:11" x14ac:dyDescent="0.2">
      <c r="A799" s="187" t="str">
        <f t="shared" si="113"/>
        <v>-</v>
      </c>
      <c r="B799" s="188" t="str">
        <f t="shared" si="109"/>
        <v>-</v>
      </c>
      <c r="C799" s="189" t="str">
        <f t="shared" si="117"/>
        <v>-</v>
      </c>
      <c r="D799" s="190" t="str">
        <f t="shared" si="114"/>
        <v>-</v>
      </c>
      <c r="E799" s="191"/>
      <c r="F799" s="190" t="str">
        <f t="shared" si="115"/>
        <v>-</v>
      </c>
      <c r="G799" s="190" t="str">
        <f t="shared" si="110"/>
        <v>-</v>
      </c>
      <c r="H799" s="189" t="str">
        <f t="shared" si="111"/>
        <v>-</v>
      </c>
      <c r="I799" s="190" t="str">
        <f t="shared" si="112"/>
        <v>-</v>
      </c>
      <c r="J799" s="189" t="str">
        <f t="shared" si="116"/>
        <v>-</v>
      </c>
      <c r="K799" s="172"/>
    </row>
    <row r="800" spans="1:11" x14ac:dyDescent="0.2">
      <c r="A800" s="187" t="str">
        <f t="shared" si="113"/>
        <v>-</v>
      </c>
      <c r="B800" s="188" t="str">
        <f t="shared" si="109"/>
        <v>-</v>
      </c>
      <c r="C800" s="189" t="str">
        <f t="shared" si="117"/>
        <v>-</v>
      </c>
      <c r="D800" s="190" t="str">
        <f t="shared" si="114"/>
        <v>-</v>
      </c>
      <c r="E800" s="191"/>
      <c r="F800" s="190" t="str">
        <f t="shared" si="115"/>
        <v>-</v>
      </c>
      <c r="G800" s="190" t="str">
        <f t="shared" si="110"/>
        <v>-</v>
      </c>
      <c r="H800" s="189" t="str">
        <f t="shared" si="111"/>
        <v>-</v>
      </c>
      <c r="I800" s="190" t="str">
        <f t="shared" si="112"/>
        <v>-</v>
      </c>
      <c r="J800" s="189" t="str">
        <f t="shared" si="116"/>
        <v>-</v>
      </c>
      <c r="K800" s="172"/>
    </row>
    <row r="801" spans="1:11" x14ac:dyDescent="0.2">
      <c r="A801" s="187" t="str">
        <f t="shared" si="113"/>
        <v>-</v>
      </c>
      <c r="B801" s="188" t="str">
        <f t="shared" si="109"/>
        <v>-</v>
      </c>
      <c r="C801" s="189" t="str">
        <f t="shared" si="117"/>
        <v>-</v>
      </c>
      <c r="D801" s="190" t="str">
        <f t="shared" si="114"/>
        <v>-</v>
      </c>
      <c r="E801" s="191"/>
      <c r="F801" s="190" t="str">
        <f t="shared" si="115"/>
        <v>-</v>
      </c>
      <c r="G801" s="190" t="str">
        <f t="shared" si="110"/>
        <v>-</v>
      </c>
      <c r="H801" s="189" t="str">
        <f t="shared" si="111"/>
        <v>-</v>
      </c>
      <c r="I801" s="190" t="str">
        <f t="shared" si="112"/>
        <v>-</v>
      </c>
      <c r="J801" s="189" t="str">
        <f t="shared" si="116"/>
        <v>-</v>
      </c>
      <c r="K801" s="172"/>
    </row>
    <row r="802" spans="1:11" x14ac:dyDescent="0.2">
      <c r="A802" s="187" t="str">
        <f t="shared" si="113"/>
        <v>-</v>
      </c>
      <c r="B802" s="188" t="str">
        <f t="shared" si="109"/>
        <v>-</v>
      </c>
      <c r="C802" s="189" t="str">
        <f t="shared" si="117"/>
        <v>-</v>
      </c>
      <c r="D802" s="190" t="str">
        <f t="shared" si="114"/>
        <v>-</v>
      </c>
      <c r="E802" s="191"/>
      <c r="F802" s="190" t="str">
        <f t="shared" si="115"/>
        <v>-</v>
      </c>
      <c r="G802" s="190" t="str">
        <f t="shared" si="110"/>
        <v>-</v>
      </c>
      <c r="H802" s="189" t="str">
        <f t="shared" si="111"/>
        <v>-</v>
      </c>
      <c r="I802" s="190" t="str">
        <f t="shared" si="112"/>
        <v>-</v>
      </c>
      <c r="J802" s="189" t="str">
        <f t="shared" si="116"/>
        <v>-</v>
      </c>
      <c r="K802" s="172"/>
    </row>
    <row r="803" spans="1:11" x14ac:dyDescent="0.2">
      <c r="A803" s="187" t="str">
        <f t="shared" si="113"/>
        <v>-</v>
      </c>
      <c r="B803" s="188" t="str">
        <f t="shared" si="109"/>
        <v>-</v>
      </c>
      <c r="C803" s="189" t="str">
        <f t="shared" si="117"/>
        <v>-</v>
      </c>
      <c r="D803" s="190" t="str">
        <f t="shared" si="114"/>
        <v>-</v>
      </c>
      <c r="E803" s="191"/>
      <c r="F803" s="190" t="str">
        <f t="shared" si="115"/>
        <v>-</v>
      </c>
      <c r="G803" s="190" t="str">
        <f t="shared" si="110"/>
        <v>-</v>
      </c>
      <c r="H803" s="189" t="str">
        <f t="shared" si="111"/>
        <v>-</v>
      </c>
      <c r="I803" s="190" t="str">
        <f t="shared" si="112"/>
        <v>-</v>
      </c>
      <c r="J803" s="189" t="str">
        <f t="shared" si="116"/>
        <v>-</v>
      </c>
      <c r="K803" s="172"/>
    </row>
    <row r="804" spans="1:11" x14ac:dyDescent="0.2">
      <c r="A804" s="187" t="str">
        <f t="shared" si="113"/>
        <v>-</v>
      </c>
      <c r="B804" s="188" t="str">
        <f t="shared" si="109"/>
        <v>-</v>
      </c>
      <c r="C804" s="189" t="str">
        <f t="shared" si="117"/>
        <v>-</v>
      </c>
      <c r="D804" s="190" t="str">
        <f t="shared" si="114"/>
        <v>-</v>
      </c>
      <c r="E804" s="191"/>
      <c r="F804" s="190" t="str">
        <f t="shared" si="115"/>
        <v>-</v>
      </c>
      <c r="G804" s="190" t="str">
        <f t="shared" si="110"/>
        <v>-</v>
      </c>
      <c r="H804" s="189" t="str">
        <f t="shared" si="111"/>
        <v>-</v>
      </c>
      <c r="I804" s="190" t="str">
        <f t="shared" si="112"/>
        <v>-</v>
      </c>
      <c r="J804" s="189" t="str">
        <f t="shared" si="116"/>
        <v>-</v>
      </c>
      <c r="K804" s="172"/>
    </row>
    <row r="805" spans="1:11" x14ac:dyDescent="0.2">
      <c r="A805" s="187" t="str">
        <f t="shared" si="113"/>
        <v>-</v>
      </c>
      <c r="B805" s="188" t="str">
        <f t="shared" si="109"/>
        <v>-</v>
      </c>
      <c r="C805" s="189" t="str">
        <f t="shared" si="117"/>
        <v>-</v>
      </c>
      <c r="D805" s="190" t="str">
        <f t="shared" si="114"/>
        <v>-</v>
      </c>
      <c r="E805" s="191"/>
      <c r="F805" s="190" t="str">
        <f t="shared" si="115"/>
        <v>-</v>
      </c>
      <c r="G805" s="190" t="str">
        <f t="shared" si="110"/>
        <v>-</v>
      </c>
      <c r="H805" s="189" t="str">
        <f t="shared" si="111"/>
        <v>-</v>
      </c>
      <c r="I805" s="190" t="str">
        <f t="shared" si="112"/>
        <v>-</v>
      </c>
      <c r="J805" s="189" t="str">
        <f t="shared" si="116"/>
        <v>-</v>
      </c>
      <c r="K805" s="172"/>
    </row>
    <row r="806" spans="1:11" x14ac:dyDescent="0.2">
      <c r="A806" s="187" t="str">
        <f t="shared" si="113"/>
        <v>-</v>
      </c>
      <c r="B806" s="188" t="str">
        <f t="shared" si="109"/>
        <v>-</v>
      </c>
      <c r="C806" s="189" t="str">
        <f t="shared" si="117"/>
        <v>-</v>
      </c>
      <c r="D806" s="190" t="str">
        <f t="shared" si="114"/>
        <v>-</v>
      </c>
      <c r="E806" s="191"/>
      <c r="F806" s="190" t="str">
        <f t="shared" si="115"/>
        <v>-</v>
      </c>
      <c r="G806" s="190" t="str">
        <f t="shared" si="110"/>
        <v>-</v>
      </c>
      <c r="H806" s="189" t="str">
        <f t="shared" si="111"/>
        <v>-</v>
      </c>
      <c r="I806" s="190" t="str">
        <f t="shared" si="112"/>
        <v>-</v>
      </c>
      <c r="J806" s="189" t="str">
        <f t="shared" si="116"/>
        <v>-</v>
      </c>
      <c r="K806" s="172"/>
    </row>
    <row r="807" spans="1:11" x14ac:dyDescent="0.2">
      <c r="A807" s="187" t="str">
        <f t="shared" si="113"/>
        <v>-</v>
      </c>
      <c r="B807" s="188" t="str">
        <f t="shared" si="109"/>
        <v>-</v>
      </c>
      <c r="C807" s="189" t="str">
        <f t="shared" si="117"/>
        <v>-</v>
      </c>
      <c r="D807" s="190" t="str">
        <f t="shared" si="114"/>
        <v>-</v>
      </c>
      <c r="E807" s="191"/>
      <c r="F807" s="190" t="str">
        <f t="shared" si="115"/>
        <v>-</v>
      </c>
      <c r="G807" s="190" t="str">
        <f t="shared" si="110"/>
        <v>-</v>
      </c>
      <c r="H807" s="189" t="str">
        <f t="shared" si="111"/>
        <v>-</v>
      </c>
      <c r="I807" s="190" t="str">
        <f t="shared" si="112"/>
        <v>-</v>
      </c>
      <c r="J807" s="189" t="str">
        <f t="shared" si="116"/>
        <v>-</v>
      </c>
      <c r="K807" s="172"/>
    </row>
    <row r="808" spans="1:11" x14ac:dyDescent="0.2">
      <c r="A808" s="187" t="str">
        <f t="shared" si="113"/>
        <v>-</v>
      </c>
      <c r="B808" s="188" t="str">
        <f t="shared" si="109"/>
        <v>-</v>
      </c>
      <c r="C808" s="189" t="str">
        <f t="shared" si="117"/>
        <v>-</v>
      </c>
      <c r="D808" s="190" t="str">
        <f t="shared" si="114"/>
        <v>-</v>
      </c>
      <c r="E808" s="191"/>
      <c r="F808" s="190" t="str">
        <f t="shared" si="115"/>
        <v>-</v>
      </c>
      <c r="G808" s="190" t="str">
        <f t="shared" si="110"/>
        <v>-</v>
      </c>
      <c r="H808" s="189" t="str">
        <f t="shared" si="111"/>
        <v>-</v>
      </c>
      <c r="I808" s="190" t="str">
        <f t="shared" si="112"/>
        <v>-</v>
      </c>
      <c r="J808" s="189" t="str">
        <f t="shared" si="116"/>
        <v>-</v>
      </c>
      <c r="K808" s="172"/>
    </row>
    <row r="809" spans="1:11" x14ac:dyDescent="0.2">
      <c r="A809" s="187" t="str">
        <f t="shared" si="113"/>
        <v>-</v>
      </c>
      <c r="B809" s="188" t="str">
        <f t="shared" si="109"/>
        <v>-</v>
      </c>
      <c r="C809" s="189" t="str">
        <f t="shared" si="117"/>
        <v>-</v>
      </c>
      <c r="D809" s="190" t="str">
        <f t="shared" si="114"/>
        <v>-</v>
      </c>
      <c r="E809" s="191"/>
      <c r="F809" s="190" t="str">
        <f t="shared" si="115"/>
        <v>-</v>
      </c>
      <c r="G809" s="190" t="str">
        <f t="shared" si="110"/>
        <v>-</v>
      </c>
      <c r="H809" s="189" t="str">
        <f t="shared" si="111"/>
        <v>-</v>
      </c>
      <c r="I809" s="190" t="str">
        <f t="shared" si="112"/>
        <v>-</v>
      </c>
      <c r="J809" s="189" t="str">
        <f t="shared" si="116"/>
        <v>-</v>
      </c>
      <c r="K809" s="172"/>
    </row>
    <row r="810" spans="1:11" x14ac:dyDescent="0.2">
      <c r="A810" s="187" t="str">
        <f t="shared" si="113"/>
        <v>-</v>
      </c>
      <c r="B810" s="188" t="str">
        <f t="shared" si="109"/>
        <v>-</v>
      </c>
      <c r="C810" s="189" t="str">
        <f t="shared" si="117"/>
        <v>-</v>
      </c>
      <c r="D810" s="190" t="str">
        <f t="shared" si="114"/>
        <v>-</v>
      </c>
      <c r="E810" s="191"/>
      <c r="F810" s="190" t="str">
        <f t="shared" si="115"/>
        <v>-</v>
      </c>
      <c r="G810" s="190" t="str">
        <f t="shared" si="110"/>
        <v>-</v>
      </c>
      <c r="H810" s="189" t="str">
        <f t="shared" si="111"/>
        <v>-</v>
      </c>
      <c r="I810" s="190" t="str">
        <f t="shared" si="112"/>
        <v>-</v>
      </c>
      <c r="J810" s="189" t="str">
        <f t="shared" si="116"/>
        <v>-</v>
      </c>
      <c r="K810" s="172"/>
    </row>
    <row r="811" spans="1:11" x14ac:dyDescent="0.2">
      <c r="A811" s="187" t="str">
        <f t="shared" si="113"/>
        <v>-</v>
      </c>
      <c r="B811" s="188" t="str">
        <f t="shared" si="109"/>
        <v>-</v>
      </c>
      <c r="C811" s="189" t="str">
        <f t="shared" si="117"/>
        <v>-</v>
      </c>
      <c r="D811" s="190" t="str">
        <f t="shared" si="114"/>
        <v>-</v>
      </c>
      <c r="E811" s="191"/>
      <c r="F811" s="190" t="str">
        <f t="shared" si="115"/>
        <v>-</v>
      </c>
      <c r="G811" s="190" t="str">
        <f t="shared" si="110"/>
        <v>-</v>
      </c>
      <c r="H811" s="189" t="str">
        <f t="shared" si="111"/>
        <v>-</v>
      </c>
      <c r="I811" s="190" t="str">
        <f t="shared" si="112"/>
        <v>-</v>
      </c>
      <c r="J811" s="189" t="str">
        <f t="shared" si="116"/>
        <v>-</v>
      </c>
      <c r="K811" s="172"/>
    </row>
    <row r="812" spans="1:11" x14ac:dyDescent="0.2">
      <c r="A812" s="187" t="str">
        <f t="shared" si="113"/>
        <v>-</v>
      </c>
      <c r="B812" s="188" t="str">
        <f t="shared" si="109"/>
        <v>-</v>
      </c>
      <c r="C812" s="189" t="str">
        <f t="shared" si="117"/>
        <v>-</v>
      </c>
      <c r="D812" s="190" t="str">
        <f t="shared" si="114"/>
        <v>-</v>
      </c>
      <c r="E812" s="191"/>
      <c r="F812" s="190" t="str">
        <f t="shared" si="115"/>
        <v>-</v>
      </c>
      <c r="G812" s="190" t="str">
        <f t="shared" si="110"/>
        <v>-</v>
      </c>
      <c r="H812" s="189" t="str">
        <f t="shared" si="111"/>
        <v>-</v>
      </c>
      <c r="I812" s="190" t="str">
        <f t="shared" si="112"/>
        <v>-</v>
      </c>
      <c r="J812" s="189" t="str">
        <f t="shared" si="116"/>
        <v>-</v>
      </c>
      <c r="K812" s="172"/>
    </row>
    <row r="813" spans="1:11" x14ac:dyDescent="0.2">
      <c r="A813" s="187" t="str">
        <f t="shared" si="113"/>
        <v>-</v>
      </c>
      <c r="B813" s="188" t="str">
        <f t="shared" si="109"/>
        <v>-</v>
      </c>
      <c r="C813" s="189" t="str">
        <f t="shared" si="117"/>
        <v>-</v>
      </c>
      <c r="D813" s="190" t="str">
        <f t="shared" si="114"/>
        <v>-</v>
      </c>
      <c r="E813" s="191"/>
      <c r="F813" s="190" t="str">
        <f t="shared" si="115"/>
        <v>-</v>
      </c>
      <c r="G813" s="190" t="str">
        <f t="shared" si="110"/>
        <v>-</v>
      </c>
      <c r="H813" s="189" t="str">
        <f t="shared" si="111"/>
        <v>-</v>
      </c>
      <c r="I813" s="190" t="str">
        <f t="shared" si="112"/>
        <v>-</v>
      </c>
      <c r="J813" s="189" t="str">
        <f t="shared" si="116"/>
        <v>-</v>
      </c>
      <c r="K813" s="172"/>
    </row>
    <row r="814" spans="1:11" x14ac:dyDescent="0.2">
      <c r="A814" s="187" t="str">
        <f t="shared" si="113"/>
        <v>-</v>
      </c>
      <c r="B814" s="188" t="str">
        <f t="shared" si="109"/>
        <v>-</v>
      </c>
      <c r="C814" s="189" t="str">
        <f t="shared" si="117"/>
        <v>-</v>
      </c>
      <c r="D814" s="190" t="str">
        <f t="shared" si="114"/>
        <v>-</v>
      </c>
      <c r="E814" s="191"/>
      <c r="F814" s="190" t="str">
        <f t="shared" si="115"/>
        <v>-</v>
      </c>
      <c r="G814" s="190" t="str">
        <f t="shared" si="110"/>
        <v>-</v>
      </c>
      <c r="H814" s="189" t="str">
        <f t="shared" si="111"/>
        <v>-</v>
      </c>
      <c r="I814" s="190" t="str">
        <f t="shared" si="112"/>
        <v>-</v>
      </c>
      <c r="J814" s="189" t="str">
        <f t="shared" si="116"/>
        <v>-</v>
      </c>
      <c r="K814" s="172"/>
    </row>
    <row r="815" spans="1:11" x14ac:dyDescent="0.2">
      <c r="A815" s="187" t="str">
        <f t="shared" si="113"/>
        <v>-</v>
      </c>
      <c r="B815" s="188" t="str">
        <f t="shared" si="109"/>
        <v>-</v>
      </c>
      <c r="C815" s="189" t="str">
        <f t="shared" si="117"/>
        <v>-</v>
      </c>
      <c r="D815" s="190" t="str">
        <f t="shared" si="114"/>
        <v>-</v>
      </c>
      <c r="E815" s="191"/>
      <c r="F815" s="190" t="str">
        <f t="shared" si="115"/>
        <v>-</v>
      </c>
      <c r="G815" s="190" t="str">
        <f t="shared" si="110"/>
        <v>-</v>
      </c>
      <c r="H815" s="189" t="str">
        <f t="shared" si="111"/>
        <v>-</v>
      </c>
      <c r="I815" s="190" t="str">
        <f t="shared" si="112"/>
        <v>-</v>
      </c>
      <c r="J815" s="189" t="str">
        <f t="shared" si="116"/>
        <v>-</v>
      </c>
      <c r="K815" s="172"/>
    </row>
    <row r="816" spans="1:11" x14ac:dyDescent="0.2">
      <c r="A816" s="187" t="str">
        <f t="shared" si="113"/>
        <v>-</v>
      </c>
      <c r="B816" s="188" t="str">
        <f t="shared" si="109"/>
        <v>-</v>
      </c>
      <c r="C816" s="189" t="str">
        <f t="shared" si="117"/>
        <v>-</v>
      </c>
      <c r="D816" s="190" t="str">
        <f t="shared" si="114"/>
        <v>-</v>
      </c>
      <c r="E816" s="191"/>
      <c r="F816" s="190" t="str">
        <f t="shared" si="115"/>
        <v>-</v>
      </c>
      <c r="G816" s="190" t="str">
        <f t="shared" si="110"/>
        <v>-</v>
      </c>
      <c r="H816" s="189" t="str">
        <f t="shared" si="111"/>
        <v>-</v>
      </c>
      <c r="I816" s="190" t="str">
        <f t="shared" si="112"/>
        <v>-</v>
      </c>
      <c r="J816" s="189" t="str">
        <f t="shared" si="116"/>
        <v>-</v>
      </c>
      <c r="K816" s="172"/>
    </row>
    <row r="817" spans="1:11" x14ac:dyDescent="0.2">
      <c r="A817" s="187" t="str">
        <f t="shared" si="113"/>
        <v>-</v>
      </c>
      <c r="B817" s="188" t="str">
        <f t="shared" si="109"/>
        <v>-</v>
      </c>
      <c r="C817" s="189" t="str">
        <f t="shared" si="117"/>
        <v>-</v>
      </c>
      <c r="D817" s="190" t="str">
        <f t="shared" si="114"/>
        <v>-</v>
      </c>
      <c r="E817" s="191"/>
      <c r="F817" s="190" t="str">
        <f t="shared" si="115"/>
        <v>-</v>
      </c>
      <c r="G817" s="190" t="str">
        <f t="shared" si="110"/>
        <v>-</v>
      </c>
      <c r="H817" s="189" t="str">
        <f t="shared" si="111"/>
        <v>-</v>
      </c>
      <c r="I817" s="190" t="str">
        <f t="shared" si="112"/>
        <v>-</v>
      </c>
      <c r="J817" s="189" t="str">
        <f t="shared" si="116"/>
        <v>-</v>
      </c>
      <c r="K817" s="172"/>
    </row>
    <row r="818" spans="1:11" x14ac:dyDescent="0.2">
      <c r="A818" s="187" t="str">
        <f t="shared" si="113"/>
        <v>-</v>
      </c>
      <c r="B818" s="188" t="str">
        <f t="shared" si="109"/>
        <v>-</v>
      </c>
      <c r="C818" s="189" t="str">
        <f t="shared" si="117"/>
        <v>-</v>
      </c>
      <c r="D818" s="190" t="str">
        <f t="shared" si="114"/>
        <v>-</v>
      </c>
      <c r="E818" s="191"/>
      <c r="F818" s="190" t="str">
        <f t="shared" si="115"/>
        <v>-</v>
      </c>
      <c r="G818" s="190" t="str">
        <f t="shared" si="110"/>
        <v>-</v>
      </c>
      <c r="H818" s="189" t="str">
        <f t="shared" si="111"/>
        <v>-</v>
      </c>
      <c r="I818" s="190" t="str">
        <f t="shared" si="112"/>
        <v>-</v>
      </c>
      <c r="J818" s="189" t="str">
        <f t="shared" si="116"/>
        <v>-</v>
      </c>
      <c r="K818" s="172"/>
    </row>
    <row r="819" spans="1:11" x14ac:dyDescent="0.2">
      <c r="A819" s="187" t="str">
        <f t="shared" si="113"/>
        <v>-</v>
      </c>
      <c r="B819" s="188" t="str">
        <f t="shared" si="109"/>
        <v>-</v>
      </c>
      <c r="C819" s="189" t="str">
        <f t="shared" si="117"/>
        <v>-</v>
      </c>
      <c r="D819" s="190" t="str">
        <f t="shared" si="114"/>
        <v>-</v>
      </c>
      <c r="E819" s="191"/>
      <c r="F819" s="190" t="str">
        <f t="shared" si="115"/>
        <v>-</v>
      </c>
      <c r="G819" s="190" t="str">
        <f t="shared" si="110"/>
        <v>-</v>
      </c>
      <c r="H819" s="189" t="str">
        <f t="shared" si="111"/>
        <v>-</v>
      </c>
      <c r="I819" s="190" t="str">
        <f t="shared" si="112"/>
        <v>-</v>
      </c>
      <c r="J819" s="189" t="str">
        <f t="shared" si="116"/>
        <v>-</v>
      </c>
      <c r="K819" s="172"/>
    </row>
    <row r="820" spans="1:11" x14ac:dyDescent="0.2">
      <c r="A820" s="187" t="str">
        <f t="shared" si="113"/>
        <v>-</v>
      </c>
      <c r="B820" s="188" t="str">
        <f t="shared" si="109"/>
        <v>-</v>
      </c>
      <c r="C820" s="189" t="str">
        <f t="shared" si="117"/>
        <v>-</v>
      </c>
      <c r="D820" s="190" t="str">
        <f t="shared" si="114"/>
        <v>-</v>
      </c>
      <c r="E820" s="191"/>
      <c r="F820" s="190" t="str">
        <f t="shared" si="115"/>
        <v>-</v>
      </c>
      <c r="G820" s="190" t="str">
        <f t="shared" si="110"/>
        <v>-</v>
      </c>
      <c r="H820" s="189" t="str">
        <f t="shared" si="111"/>
        <v>-</v>
      </c>
      <c r="I820" s="190" t="str">
        <f t="shared" si="112"/>
        <v>-</v>
      </c>
      <c r="J820" s="189" t="str">
        <f t="shared" si="116"/>
        <v>-</v>
      </c>
      <c r="K820" s="172"/>
    </row>
    <row r="821" spans="1:11" x14ac:dyDescent="0.2">
      <c r="A821" s="187" t="str">
        <f t="shared" si="113"/>
        <v>-</v>
      </c>
      <c r="B821" s="188" t="str">
        <f t="shared" si="109"/>
        <v>-</v>
      </c>
      <c r="C821" s="189" t="str">
        <f t="shared" si="117"/>
        <v>-</v>
      </c>
      <c r="D821" s="190" t="str">
        <f t="shared" si="114"/>
        <v>-</v>
      </c>
      <c r="E821" s="191"/>
      <c r="F821" s="190" t="str">
        <f t="shared" si="115"/>
        <v>-</v>
      </c>
      <c r="G821" s="190" t="str">
        <f t="shared" si="110"/>
        <v>-</v>
      </c>
      <c r="H821" s="189" t="str">
        <f t="shared" si="111"/>
        <v>-</v>
      </c>
      <c r="I821" s="190" t="str">
        <f t="shared" si="112"/>
        <v>-</v>
      </c>
      <c r="J821" s="189" t="str">
        <f t="shared" si="116"/>
        <v>-</v>
      </c>
      <c r="K821" s="172"/>
    </row>
    <row r="822" spans="1:11" x14ac:dyDescent="0.2">
      <c r="A822" s="187" t="str">
        <f t="shared" si="113"/>
        <v>-</v>
      </c>
      <c r="B822" s="188" t="str">
        <f t="shared" si="109"/>
        <v>-</v>
      </c>
      <c r="C822" s="189" t="str">
        <f t="shared" si="117"/>
        <v>-</v>
      </c>
      <c r="D822" s="190" t="str">
        <f t="shared" si="114"/>
        <v>-</v>
      </c>
      <c r="E822" s="191"/>
      <c r="F822" s="190" t="str">
        <f t="shared" si="115"/>
        <v>-</v>
      </c>
      <c r="G822" s="190" t="str">
        <f t="shared" si="110"/>
        <v>-</v>
      </c>
      <c r="H822" s="189" t="str">
        <f t="shared" si="111"/>
        <v>-</v>
      </c>
      <c r="I822" s="190" t="str">
        <f t="shared" si="112"/>
        <v>-</v>
      </c>
      <c r="J822" s="189" t="str">
        <f t="shared" si="116"/>
        <v>-</v>
      </c>
      <c r="K822" s="172"/>
    </row>
    <row r="823" spans="1:11" x14ac:dyDescent="0.2">
      <c r="A823" s="187" t="str">
        <f t="shared" si="113"/>
        <v>-</v>
      </c>
      <c r="B823" s="188" t="str">
        <f t="shared" si="109"/>
        <v>-</v>
      </c>
      <c r="C823" s="189" t="str">
        <f t="shared" si="117"/>
        <v>-</v>
      </c>
      <c r="D823" s="190" t="str">
        <f t="shared" si="114"/>
        <v>-</v>
      </c>
      <c r="E823" s="191"/>
      <c r="F823" s="190" t="str">
        <f t="shared" si="115"/>
        <v>-</v>
      </c>
      <c r="G823" s="190" t="str">
        <f t="shared" si="110"/>
        <v>-</v>
      </c>
      <c r="H823" s="189" t="str">
        <f t="shared" si="111"/>
        <v>-</v>
      </c>
      <c r="I823" s="190" t="str">
        <f t="shared" si="112"/>
        <v>-</v>
      </c>
      <c r="J823" s="189" t="str">
        <f t="shared" si="116"/>
        <v>-</v>
      </c>
      <c r="K823" s="172"/>
    </row>
    <row r="824" spans="1:11" x14ac:dyDescent="0.2">
      <c r="A824" s="187" t="str">
        <f t="shared" si="113"/>
        <v>-</v>
      </c>
      <c r="B824" s="188" t="str">
        <f t="shared" si="109"/>
        <v>-</v>
      </c>
      <c r="C824" s="189" t="str">
        <f t="shared" si="117"/>
        <v>-</v>
      </c>
      <c r="D824" s="190" t="str">
        <f t="shared" si="114"/>
        <v>-</v>
      </c>
      <c r="E824" s="191"/>
      <c r="F824" s="190" t="str">
        <f t="shared" si="115"/>
        <v>-</v>
      </c>
      <c r="G824" s="190" t="str">
        <f t="shared" si="110"/>
        <v>-</v>
      </c>
      <c r="H824" s="189" t="str">
        <f t="shared" si="111"/>
        <v>-</v>
      </c>
      <c r="I824" s="190" t="str">
        <f t="shared" si="112"/>
        <v>-</v>
      </c>
      <c r="J824" s="189" t="str">
        <f t="shared" si="116"/>
        <v>-</v>
      </c>
      <c r="K824" s="172"/>
    </row>
    <row r="825" spans="1:11" x14ac:dyDescent="0.2">
      <c r="A825" s="187" t="str">
        <f t="shared" si="113"/>
        <v>-</v>
      </c>
      <c r="B825" s="188" t="str">
        <f t="shared" si="109"/>
        <v>-</v>
      </c>
      <c r="C825" s="189" t="str">
        <f t="shared" si="117"/>
        <v>-</v>
      </c>
      <c r="D825" s="190" t="str">
        <f t="shared" si="114"/>
        <v>-</v>
      </c>
      <c r="E825" s="191"/>
      <c r="F825" s="190" t="str">
        <f t="shared" si="115"/>
        <v>-</v>
      </c>
      <c r="G825" s="190" t="str">
        <f t="shared" si="110"/>
        <v>-</v>
      </c>
      <c r="H825" s="189" t="str">
        <f t="shared" si="111"/>
        <v>-</v>
      </c>
      <c r="I825" s="190" t="str">
        <f t="shared" si="112"/>
        <v>-</v>
      </c>
      <c r="J825" s="189" t="str">
        <f t="shared" si="116"/>
        <v>-</v>
      </c>
      <c r="K825" s="172"/>
    </row>
    <row r="826" spans="1:11" x14ac:dyDescent="0.2">
      <c r="A826" s="187" t="str">
        <f t="shared" si="113"/>
        <v>-</v>
      </c>
      <c r="B826" s="188" t="str">
        <f t="shared" si="109"/>
        <v>-</v>
      </c>
      <c r="C826" s="189" t="str">
        <f t="shared" si="117"/>
        <v>-</v>
      </c>
      <c r="D826" s="190" t="str">
        <f t="shared" si="114"/>
        <v>-</v>
      </c>
      <c r="E826" s="191"/>
      <c r="F826" s="190" t="str">
        <f t="shared" si="115"/>
        <v>-</v>
      </c>
      <c r="G826" s="190" t="str">
        <f t="shared" si="110"/>
        <v>-</v>
      </c>
      <c r="H826" s="189" t="str">
        <f t="shared" si="111"/>
        <v>-</v>
      </c>
      <c r="I826" s="190" t="str">
        <f t="shared" si="112"/>
        <v>-</v>
      </c>
      <c r="J826" s="189" t="str">
        <f t="shared" si="116"/>
        <v>-</v>
      </c>
      <c r="K826" s="172"/>
    </row>
    <row r="827" spans="1:11" x14ac:dyDescent="0.2">
      <c r="A827" s="187" t="str">
        <f t="shared" si="113"/>
        <v>-</v>
      </c>
      <c r="B827" s="188" t="str">
        <f t="shared" si="109"/>
        <v>-</v>
      </c>
      <c r="C827" s="189" t="str">
        <f t="shared" si="117"/>
        <v>-</v>
      </c>
      <c r="D827" s="190" t="str">
        <f t="shared" si="114"/>
        <v>-</v>
      </c>
      <c r="E827" s="191"/>
      <c r="F827" s="190" t="str">
        <f t="shared" si="115"/>
        <v>-</v>
      </c>
      <c r="G827" s="190" t="str">
        <f t="shared" si="110"/>
        <v>-</v>
      </c>
      <c r="H827" s="189" t="str">
        <f t="shared" si="111"/>
        <v>-</v>
      </c>
      <c r="I827" s="190" t="str">
        <f t="shared" si="112"/>
        <v>-</v>
      </c>
      <c r="J827" s="189" t="str">
        <f t="shared" si="116"/>
        <v>-</v>
      </c>
      <c r="K827" s="172"/>
    </row>
    <row r="828" spans="1:11" x14ac:dyDescent="0.2">
      <c r="A828" s="187" t="str">
        <f t="shared" si="113"/>
        <v>-</v>
      </c>
      <c r="B828" s="188" t="str">
        <f t="shared" si="109"/>
        <v>-</v>
      </c>
      <c r="C828" s="189" t="str">
        <f t="shared" si="117"/>
        <v>-</v>
      </c>
      <c r="D828" s="190" t="str">
        <f t="shared" si="114"/>
        <v>-</v>
      </c>
      <c r="E828" s="191"/>
      <c r="F828" s="190" t="str">
        <f t="shared" si="115"/>
        <v>-</v>
      </c>
      <c r="G828" s="190" t="str">
        <f t="shared" si="110"/>
        <v>-</v>
      </c>
      <c r="H828" s="189" t="str">
        <f t="shared" si="111"/>
        <v>-</v>
      </c>
      <c r="I828" s="190" t="str">
        <f t="shared" si="112"/>
        <v>-</v>
      </c>
      <c r="J828" s="189" t="str">
        <f t="shared" si="116"/>
        <v>-</v>
      </c>
      <c r="K828" s="172"/>
    </row>
    <row r="829" spans="1:11" x14ac:dyDescent="0.2">
      <c r="A829" s="187" t="str">
        <f t="shared" si="113"/>
        <v>-</v>
      </c>
      <c r="B829" s="188" t="str">
        <f t="shared" si="109"/>
        <v>-</v>
      </c>
      <c r="C829" s="189" t="str">
        <f t="shared" si="117"/>
        <v>-</v>
      </c>
      <c r="D829" s="190" t="str">
        <f t="shared" si="114"/>
        <v>-</v>
      </c>
      <c r="E829" s="191"/>
      <c r="F829" s="190" t="str">
        <f t="shared" si="115"/>
        <v>-</v>
      </c>
      <c r="G829" s="190" t="str">
        <f t="shared" si="110"/>
        <v>-</v>
      </c>
      <c r="H829" s="189" t="str">
        <f t="shared" si="111"/>
        <v>-</v>
      </c>
      <c r="I829" s="190" t="str">
        <f t="shared" si="112"/>
        <v>-</v>
      </c>
      <c r="J829" s="189" t="str">
        <f t="shared" si="116"/>
        <v>-</v>
      </c>
      <c r="K829" s="172"/>
    </row>
    <row r="830" spans="1:11" x14ac:dyDescent="0.2">
      <c r="A830" s="187" t="str">
        <f t="shared" si="113"/>
        <v>-</v>
      </c>
      <c r="B830" s="188" t="str">
        <f t="shared" si="109"/>
        <v>-</v>
      </c>
      <c r="C830" s="189" t="str">
        <f t="shared" si="117"/>
        <v>-</v>
      </c>
      <c r="D830" s="190" t="str">
        <f t="shared" si="114"/>
        <v>-</v>
      </c>
      <c r="E830" s="191"/>
      <c r="F830" s="190" t="str">
        <f t="shared" si="115"/>
        <v>-</v>
      </c>
      <c r="G830" s="190" t="str">
        <f t="shared" si="110"/>
        <v>-</v>
      </c>
      <c r="H830" s="189" t="str">
        <f t="shared" si="111"/>
        <v>-</v>
      </c>
      <c r="I830" s="190" t="str">
        <f t="shared" si="112"/>
        <v>-</v>
      </c>
      <c r="J830" s="189" t="str">
        <f t="shared" si="116"/>
        <v>-</v>
      </c>
      <c r="K830" s="172"/>
    </row>
    <row r="831" spans="1:11" x14ac:dyDescent="0.2">
      <c r="A831" s="187" t="str">
        <f t="shared" si="113"/>
        <v>-</v>
      </c>
      <c r="B831" s="188" t="str">
        <f t="shared" si="109"/>
        <v>-</v>
      </c>
      <c r="C831" s="189" t="str">
        <f t="shared" si="117"/>
        <v>-</v>
      </c>
      <c r="D831" s="190" t="str">
        <f t="shared" si="114"/>
        <v>-</v>
      </c>
      <c r="E831" s="191"/>
      <c r="F831" s="190" t="str">
        <f t="shared" si="115"/>
        <v>-</v>
      </c>
      <c r="G831" s="190" t="str">
        <f t="shared" si="110"/>
        <v>-</v>
      </c>
      <c r="H831" s="189" t="str">
        <f t="shared" si="111"/>
        <v>-</v>
      </c>
      <c r="I831" s="190" t="str">
        <f t="shared" si="112"/>
        <v>-</v>
      </c>
      <c r="J831" s="189" t="str">
        <f t="shared" si="116"/>
        <v>-</v>
      </c>
      <c r="K831" s="172"/>
    </row>
    <row r="832" spans="1:11" x14ac:dyDescent="0.2">
      <c r="A832" s="187" t="str">
        <f t="shared" si="113"/>
        <v>-</v>
      </c>
      <c r="B832" s="188" t="str">
        <f t="shared" si="109"/>
        <v>-</v>
      </c>
      <c r="C832" s="189" t="str">
        <f t="shared" si="117"/>
        <v>-</v>
      </c>
      <c r="D832" s="190" t="str">
        <f t="shared" si="114"/>
        <v>-</v>
      </c>
      <c r="E832" s="191"/>
      <c r="F832" s="190" t="str">
        <f t="shared" si="115"/>
        <v>-</v>
      </c>
      <c r="G832" s="190" t="str">
        <f t="shared" si="110"/>
        <v>-</v>
      </c>
      <c r="H832" s="189" t="str">
        <f t="shared" si="111"/>
        <v>-</v>
      </c>
      <c r="I832" s="190" t="str">
        <f t="shared" si="112"/>
        <v>-</v>
      </c>
      <c r="J832" s="189" t="str">
        <f t="shared" si="116"/>
        <v>-</v>
      </c>
      <c r="K832" s="172"/>
    </row>
    <row r="833" spans="1:11" x14ac:dyDescent="0.2">
      <c r="A833" s="187" t="str">
        <f t="shared" si="113"/>
        <v>-</v>
      </c>
      <c r="B833" s="188" t="str">
        <f t="shared" si="109"/>
        <v>-</v>
      </c>
      <c r="C833" s="189" t="str">
        <f t="shared" si="117"/>
        <v>-</v>
      </c>
      <c r="D833" s="190" t="str">
        <f t="shared" si="114"/>
        <v>-</v>
      </c>
      <c r="E833" s="191"/>
      <c r="F833" s="190" t="str">
        <f t="shared" si="115"/>
        <v>-</v>
      </c>
      <c r="G833" s="190" t="str">
        <f t="shared" si="110"/>
        <v>-</v>
      </c>
      <c r="H833" s="189" t="str">
        <f t="shared" si="111"/>
        <v>-</v>
      </c>
      <c r="I833" s="190" t="str">
        <f t="shared" si="112"/>
        <v>-</v>
      </c>
      <c r="J833" s="189" t="str">
        <f t="shared" si="116"/>
        <v>-</v>
      </c>
      <c r="K833" s="172"/>
    </row>
    <row r="834" spans="1:11" x14ac:dyDescent="0.2">
      <c r="A834" s="187" t="str">
        <f t="shared" si="113"/>
        <v>-</v>
      </c>
      <c r="B834" s="188" t="str">
        <f t="shared" si="109"/>
        <v>-</v>
      </c>
      <c r="C834" s="189" t="str">
        <f t="shared" si="117"/>
        <v>-</v>
      </c>
      <c r="D834" s="190" t="str">
        <f t="shared" si="114"/>
        <v>-</v>
      </c>
      <c r="E834" s="191"/>
      <c r="F834" s="190" t="str">
        <f t="shared" si="115"/>
        <v>-</v>
      </c>
      <c r="G834" s="190" t="str">
        <f t="shared" si="110"/>
        <v>-</v>
      </c>
      <c r="H834" s="189" t="str">
        <f t="shared" si="111"/>
        <v>-</v>
      </c>
      <c r="I834" s="190" t="str">
        <f t="shared" si="112"/>
        <v>-</v>
      </c>
      <c r="J834" s="189" t="str">
        <f t="shared" si="116"/>
        <v>-</v>
      </c>
      <c r="K834" s="172"/>
    </row>
    <row r="835" spans="1:11" x14ac:dyDescent="0.2">
      <c r="A835" s="187" t="str">
        <f t="shared" si="113"/>
        <v>-</v>
      </c>
      <c r="B835" s="188" t="str">
        <f t="shared" si="109"/>
        <v>-</v>
      </c>
      <c r="C835" s="189" t="str">
        <f t="shared" si="117"/>
        <v>-</v>
      </c>
      <c r="D835" s="190" t="str">
        <f t="shared" si="114"/>
        <v>-</v>
      </c>
      <c r="E835" s="191"/>
      <c r="F835" s="190" t="str">
        <f t="shared" si="115"/>
        <v>-</v>
      </c>
      <c r="G835" s="190" t="str">
        <f t="shared" si="110"/>
        <v>-</v>
      </c>
      <c r="H835" s="189" t="str">
        <f t="shared" si="111"/>
        <v>-</v>
      </c>
      <c r="I835" s="190" t="str">
        <f t="shared" si="112"/>
        <v>-</v>
      </c>
      <c r="J835" s="189" t="str">
        <f t="shared" si="116"/>
        <v>-</v>
      </c>
      <c r="K835" s="172"/>
    </row>
    <row r="836" spans="1:11" x14ac:dyDescent="0.2">
      <c r="A836" s="187" t="str">
        <f t="shared" si="113"/>
        <v>-</v>
      </c>
      <c r="B836" s="188" t="str">
        <f t="shared" si="109"/>
        <v>-</v>
      </c>
      <c r="C836" s="189" t="str">
        <f t="shared" si="117"/>
        <v>-</v>
      </c>
      <c r="D836" s="190" t="str">
        <f t="shared" si="114"/>
        <v>-</v>
      </c>
      <c r="E836" s="191"/>
      <c r="F836" s="190" t="str">
        <f t="shared" si="115"/>
        <v>-</v>
      </c>
      <c r="G836" s="190" t="str">
        <f t="shared" si="110"/>
        <v>-</v>
      </c>
      <c r="H836" s="189" t="str">
        <f t="shared" si="111"/>
        <v>-</v>
      </c>
      <c r="I836" s="190" t="str">
        <f t="shared" si="112"/>
        <v>-</v>
      </c>
      <c r="J836" s="189" t="str">
        <f t="shared" si="116"/>
        <v>-</v>
      </c>
      <c r="K836" s="172"/>
    </row>
    <row r="837" spans="1:11" x14ac:dyDescent="0.2">
      <c r="A837" s="187" t="str">
        <f t="shared" si="113"/>
        <v>-</v>
      </c>
      <c r="B837" s="188" t="str">
        <f t="shared" si="109"/>
        <v>-</v>
      </c>
      <c r="C837" s="189" t="str">
        <f t="shared" si="117"/>
        <v>-</v>
      </c>
      <c r="D837" s="190" t="str">
        <f t="shared" si="114"/>
        <v>-</v>
      </c>
      <c r="E837" s="191"/>
      <c r="F837" s="190" t="str">
        <f t="shared" si="115"/>
        <v>-</v>
      </c>
      <c r="G837" s="190" t="str">
        <f t="shared" si="110"/>
        <v>-</v>
      </c>
      <c r="H837" s="189" t="str">
        <f t="shared" si="111"/>
        <v>-</v>
      </c>
      <c r="I837" s="190" t="str">
        <f t="shared" si="112"/>
        <v>-</v>
      </c>
      <c r="J837" s="189" t="str">
        <f t="shared" si="116"/>
        <v>-</v>
      </c>
      <c r="K837" s="172"/>
    </row>
    <row r="838" spans="1:11" x14ac:dyDescent="0.2">
      <c r="A838" s="187" t="str">
        <f t="shared" si="113"/>
        <v>-</v>
      </c>
      <c r="B838" s="188" t="str">
        <f t="shared" si="109"/>
        <v>-</v>
      </c>
      <c r="C838" s="189" t="str">
        <f t="shared" si="117"/>
        <v>-</v>
      </c>
      <c r="D838" s="190" t="str">
        <f t="shared" si="114"/>
        <v>-</v>
      </c>
      <c r="E838" s="191"/>
      <c r="F838" s="190" t="str">
        <f t="shared" si="115"/>
        <v>-</v>
      </c>
      <c r="G838" s="190" t="str">
        <f t="shared" si="110"/>
        <v>-</v>
      </c>
      <c r="H838" s="189" t="str">
        <f t="shared" si="111"/>
        <v>-</v>
      </c>
      <c r="I838" s="190" t="str">
        <f t="shared" si="112"/>
        <v>-</v>
      </c>
      <c r="J838" s="189" t="str">
        <f t="shared" si="116"/>
        <v>-</v>
      </c>
      <c r="K838" s="172"/>
    </row>
    <row r="839" spans="1:11" x14ac:dyDescent="0.2">
      <c r="A839" s="187" t="str">
        <f t="shared" si="113"/>
        <v>-</v>
      </c>
      <c r="B839" s="188" t="str">
        <f t="shared" si="109"/>
        <v>-</v>
      </c>
      <c r="C839" s="189" t="str">
        <f t="shared" si="117"/>
        <v>-</v>
      </c>
      <c r="D839" s="190" t="str">
        <f t="shared" si="114"/>
        <v>-</v>
      </c>
      <c r="E839" s="191"/>
      <c r="F839" s="190" t="str">
        <f t="shared" si="115"/>
        <v>-</v>
      </c>
      <c r="G839" s="190" t="str">
        <f t="shared" si="110"/>
        <v>-</v>
      </c>
      <c r="H839" s="189" t="str">
        <f t="shared" si="111"/>
        <v>-</v>
      </c>
      <c r="I839" s="190" t="str">
        <f t="shared" si="112"/>
        <v>-</v>
      </c>
      <c r="J839" s="189" t="str">
        <f t="shared" si="116"/>
        <v>-</v>
      </c>
      <c r="K839" s="172"/>
    </row>
    <row r="840" spans="1:11" x14ac:dyDescent="0.2">
      <c r="A840" s="187" t="str">
        <f t="shared" si="113"/>
        <v>-</v>
      </c>
      <c r="B840" s="188" t="str">
        <f t="shared" si="109"/>
        <v>-</v>
      </c>
      <c r="C840" s="189" t="str">
        <f t="shared" si="117"/>
        <v>-</v>
      </c>
      <c r="D840" s="190" t="str">
        <f t="shared" si="114"/>
        <v>-</v>
      </c>
      <c r="E840" s="191"/>
      <c r="F840" s="190" t="str">
        <f t="shared" si="115"/>
        <v>-</v>
      </c>
      <c r="G840" s="190" t="str">
        <f t="shared" si="110"/>
        <v>-</v>
      </c>
      <c r="H840" s="189" t="str">
        <f t="shared" si="111"/>
        <v>-</v>
      </c>
      <c r="I840" s="190" t="str">
        <f t="shared" si="112"/>
        <v>-</v>
      </c>
      <c r="J840" s="189" t="str">
        <f t="shared" si="116"/>
        <v>-</v>
      </c>
      <c r="K840" s="172"/>
    </row>
    <row r="841" spans="1:11" x14ac:dyDescent="0.2">
      <c r="A841" s="187" t="str">
        <f t="shared" si="113"/>
        <v>-</v>
      </c>
      <c r="B841" s="188" t="str">
        <f t="shared" si="109"/>
        <v>-</v>
      </c>
      <c r="C841" s="189" t="str">
        <f t="shared" si="117"/>
        <v>-</v>
      </c>
      <c r="D841" s="190" t="str">
        <f t="shared" si="114"/>
        <v>-</v>
      </c>
      <c r="E841" s="191"/>
      <c r="F841" s="190" t="str">
        <f t="shared" si="115"/>
        <v>-</v>
      </c>
      <c r="G841" s="190" t="str">
        <f t="shared" si="110"/>
        <v>-</v>
      </c>
      <c r="H841" s="189" t="str">
        <f t="shared" si="111"/>
        <v>-</v>
      </c>
      <c r="I841" s="190" t="str">
        <f t="shared" si="112"/>
        <v>-</v>
      </c>
      <c r="J841" s="189" t="str">
        <f t="shared" si="116"/>
        <v>-</v>
      </c>
      <c r="K841" s="172"/>
    </row>
    <row r="842" spans="1:11" x14ac:dyDescent="0.2">
      <c r="A842" s="187" t="str">
        <f t="shared" si="113"/>
        <v>-</v>
      </c>
      <c r="B842" s="188" t="str">
        <f t="shared" ref="B842:B905" si="118">IF(ISERROR((DATE(YEAR($D$7),MONTH($D$7)+(A842)*12/$D$6,DAY($D$7)))),"-",DATE(YEAR($D$7),MONTH($D$7)+(A842)*12/$D$6,DAY($D$7)))</f>
        <v>-</v>
      </c>
      <c r="C842" s="189" t="str">
        <f t="shared" si="117"/>
        <v>-</v>
      </c>
      <c r="D842" s="190" t="str">
        <f t="shared" si="114"/>
        <v>-</v>
      </c>
      <c r="E842" s="191"/>
      <c r="F842" s="190" t="str">
        <f t="shared" si="115"/>
        <v>-</v>
      </c>
      <c r="G842" s="190" t="str">
        <f t="shared" ref="G842:G905" si="119">IF(ISERROR(F842-H842),"-",F842-H842)</f>
        <v>-</v>
      </c>
      <c r="H842" s="189" t="str">
        <f t="shared" ref="H842:H905" si="120">IF(ISERROR(C842*($D$4/$D$6)),"-",C842*($D$4/$D$6))</f>
        <v>-</v>
      </c>
      <c r="I842" s="190" t="str">
        <f t="shared" ref="I842:I905" si="121">IF(ISERROR(C842-G842),"-",C842-G842)</f>
        <v>-</v>
      </c>
      <c r="J842" s="189" t="str">
        <f t="shared" si="116"/>
        <v>-</v>
      </c>
      <c r="K842" s="172"/>
    </row>
    <row r="843" spans="1:11" x14ac:dyDescent="0.2">
      <c r="A843" s="187" t="str">
        <f t="shared" ref="A843:A908" si="122">IF(A842&lt;$G$4,(A842+1),"-")</f>
        <v>-</v>
      </c>
      <c r="B843" s="188" t="str">
        <f t="shared" si="118"/>
        <v>-</v>
      </c>
      <c r="C843" s="189" t="str">
        <f t="shared" si="117"/>
        <v>-</v>
      </c>
      <c r="D843" s="190" t="str">
        <f t="shared" ref="D843:D906" si="123">IF(ISERROR($G$3),"-",$G$3)</f>
        <v>-</v>
      </c>
      <c r="E843" s="191"/>
      <c r="F843" s="190" t="str">
        <f t="shared" ref="F843:F906" si="124">IF(ISERROR(D843+E843),"-",D843+E843)</f>
        <v>-</v>
      </c>
      <c r="G843" s="190" t="str">
        <f t="shared" si="119"/>
        <v>-</v>
      </c>
      <c r="H843" s="189" t="str">
        <f t="shared" si="120"/>
        <v>-</v>
      </c>
      <c r="I843" s="190" t="str">
        <f t="shared" si="121"/>
        <v>-</v>
      </c>
      <c r="J843" s="189" t="str">
        <f t="shared" si="116"/>
        <v>-</v>
      </c>
      <c r="K843" s="172"/>
    </row>
    <row r="844" spans="1:11" x14ac:dyDescent="0.2">
      <c r="A844" s="187" t="str">
        <f t="shared" si="122"/>
        <v>-</v>
      </c>
      <c r="B844" s="188" t="str">
        <f t="shared" si="118"/>
        <v>-</v>
      </c>
      <c r="C844" s="189" t="str">
        <f t="shared" si="117"/>
        <v>-</v>
      </c>
      <c r="D844" s="190" t="str">
        <f t="shared" si="123"/>
        <v>-</v>
      </c>
      <c r="E844" s="191"/>
      <c r="F844" s="190" t="str">
        <f t="shared" si="124"/>
        <v>-</v>
      </c>
      <c r="G844" s="190" t="str">
        <f t="shared" si="119"/>
        <v>-</v>
      </c>
      <c r="H844" s="189" t="str">
        <f t="shared" si="120"/>
        <v>-</v>
      </c>
      <c r="I844" s="190" t="str">
        <f t="shared" si="121"/>
        <v>-</v>
      </c>
      <c r="J844" s="189" t="str">
        <f t="shared" ref="J844:J907" si="125">IF(ISERROR(H844+J843),"-",H844+J843)</f>
        <v>-</v>
      </c>
      <c r="K844" s="172"/>
    </row>
    <row r="845" spans="1:11" x14ac:dyDescent="0.2">
      <c r="A845" s="187" t="str">
        <f t="shared" si="122"/>
        <v>-</v>
      </c>
      <c r="B845" s="188" t="str">
        <f t="shared" si="118"/>
        <v>-</v>
      </c>
      <c r="C845" s="189" t="str">
        <f t="shared" si="117"/>
        <v>-</v>
      </c>
      <c r="D845" s="190" t="str">
        <f t="shared" si="123"/>
        <v>-</v>
      </c>
      <c r="E845" s="191"/>
      <c r="F845" s="190" t="str">
        <f t="shared" si="124"/>
        <v>-</v>
      </c>
      <c r="G845" s="190" t="str">
        <f t="shared" si="119"/>
        <v>-</v>
      </c>
      <c r="H845" s="189" t="str">
        <f t="shared" si="120"/>
        <v>-</v>
      </c>
      <c r="I845" s="190" t="str">
        <f t="shared" si="121"/>
        <v>-</v>
      </c>
      <c r="J845" s="189" t="str">
        <f t="shared" si="125"/>
        <v>-</v>
      </c>
      <c r="K845" s="172"/>
    </row>
    <row r="846" spans="1:11" x14ac:dyDescent="0.2">
      <c r="A846" s="187" t="str">
        <f t="shared" si="122"/>
        <v>-</v>
      </c>
      <c r="B846" s="188" t="str">
        <f t="shared" si="118"/>
        <v>-</v>
      </c>
      <c r="C846" s="189" t="str">
        <f t="shared" si="117"/>
        <v>-</v>
      </c>
      <c r="D846" s="190" t="str">
        <f t="shared" si="123"/>
        <v>-</v>
      </c>
      <c r="E846" s="191"/>
      <c r="F846" s="190" t="str">
        <f t="shared" si="124"/>
        <v>-</v>
      </c>
      <c r="G846" s="190" t="str">
        <f t="shared" si="119"/>
        <v>-</v>
      </c>
      <c r="H846" s="189" t="str">
        <f t="shared" si="120"/>
        <v>-</v>
      </c>
      <c r="I846" s="190" t="str">
        <f t="shared" si="121"/>
        <v>-</v>
      </c>
      <c r="J846" s="189" t="str">
        <f t="shared" si="125"/>
        <v>-</v>
      </c>
      <c r="K846" s="172"/>
    </row>
    <row r="847" spans="1:11" x14ac:dyDescent="0.2">
      <c r="A847" s="187" t="str">
        <f t="shared" si="122"/>
        <v>-</v>
      </c>
      <c r="B847" s="188" t="str">
        <f t="shared" si="118"/>
        <v>-</v>
      </c>
      <c r="C847" s="189" t="str">
        <f t="shared" si="117"/>
        <v>-</v>
      </c>
      <c r="D847" s="190" t="str">
        <f t="shared" si="123"/>
        <v>-</v>
      </c>
      <c r="E847" s="191"/>
      <c r="F847" s="190" t="str">
        <f t="shared" si="124"/>
        <v>-</v>
      </c>
      <c r="G847" s="190" t="str">
        <f t="shared" si="119"/>
        <v>-</v>
      </c>
      <c r="H847" s="189" t="str">
        <f t="shared" si="120"/>
        <v>-</v>
      </c>
      <c r="I847" s="190" t="str">
        <f t="shared" si="121"/>
        <v>-</v>
      </c>
      <c r="J847" s="189" t="str">
        <f t="shared" si="125"/>
        <v>-</v>
      </c>
      <c r="K847" s="172"/>
    </row>
    <row r="848" spans="1:11" x14ac:dyDescent="0.2">
      <c r="A848" s="187" t="str">
        <f t="shared" si="122"/>
        <v>-</v>
      </c>
      <c r="B848" s="188" t="str">
        <f t="shared" si="118"/>
        <v>-</v>
      </c>
      <c r="C848" s="189" t="str">
        <f t="shared" si="117"/>
        <v>-</v>
      </c>
      <c r="D848" s="190" t="str">
        <f t="shared" si="123"/>
        <v>-</v>
      </c>
      <c r="E848" s="191"/>
      <c r="F848" s="190" t="str">
        <f t="shared" si="124"/>
        <v>-</v>
      </c>
      <c r="G848" s="190" t="str">
        <f t="shared" si="119"/>
        <v>-</v>
      </c>
      <c r="H848" s="189" t="str">
        <f t="shared" si="120"/>
        <v>-</v>
      </c>
      <c r="I848" s="190" t="str">
        <f t="shared" si="121"/>
        <v>-</v>
      </c>
      <c r="J848" s="189" t="str">
        <f t="shared" si="125"/>
        <v>-</v>
      </c>
      <c r="K848" s="172"/>
    </row>
    <row r="849" spans="1:11" x14ac:dyDescent="0.2">
      <c r="A849" s="187" t="str">
        <f t="shared" si="122"/>
        <v>-</v>
      </c>
      <c r="B849" s="188" t="str">
        <f t="shared" si="118"/>
        <v>-</v>
      </c>
      <c r="C849" s="189" t="str">
        <f t="shared" si="117"/>
        <v>-</v>
      </c>
      <c r="D849" s="190" t="str">
        <f t="shared" si="123"/>
        <v>-</v>
      </c>
      <c r="E849" s="191"/>
      <c r="F849" s="190" t="str">
        <f t="shared" si="124"/>
        <v>-</v>
      </c>
      <c r="G849" s="190" t="str">
        <f t="shared" si="119"/>
        <v>-</v>
      </c>
      <c r="H849" s="189" t="str">
        <f t="shared" si="120"/>
        <v>-</v>
      </c>
      <c r="I849" s="190" t="str">
        <f t="shared" si="121"/>
        <v>-</v>
      </c>
      <c r="J849" s="189" t="str">
        <f t="shared" si="125"/>
        <v>-</v>
      </c>
      <c r="K849" s="172"/>
    </row>
    <row r="850" spans="1:11" x14ac:dyDescent="0.2">
      <c r="A850" s="187" t="str">
        <f t="shared" si="122"/>
        <v>-</v>
      </c>
      <c r="B850" s="188" t="str">
        <f t="shared" si="118"/>
        <v>-</v>
      </c>
      <c r="C850" s="189" t="str">
        <f t="shared" si="117"/>
        <v>-</v>
      </c>
      <c r="D850" s="190" t="str">
        <f t="shared" si="123"/>
        <v>-</v>
      </c>
      <c r="E850" s="191"/>
      <c r="F850" s="190" t="str">
        <f t="shared" si="124"/>
        <v>-</v>
      </c>
      <c r="G850" s="190" t="str">
        <f t="shared" si="119"/>
        <v>-</v>
      </c>
      <c r="H850" s="189" t="str">
        <f t="shared" si="120"/>
        <v>-</v>
      </c>
      <c r="I850" s="190" t="str">
        <f t="shared" si="121"/>
        <v>-</v>
      </c>
      <c r="J850" s="189" t="str">
        <f t="shared" si="125"/>
        <v>-</v>
      </c>
      <c r="K850" s="172"/>
    </row>
    <row r="851" spans="1:11" x14ac:dyDescent="0.2">
      <c r="A851" s="187" t="str">
        <f t="shared" si="122"/>
        <v>-</v>
      </c>
      <c r="B851" s="188" t="str">
        <f t="shared" si="118"/>
        <v>-</v>
      </c>
      <c r="C851" s="189" t="str">
        <f t="shared" si="117"/>
        <v>-</v>
      </c>
      <c r="D851" s="190" t="str">
        <f t="shared" si="123"/>
        <v>-</v>
      </c>
      <c r="E851" s="191"/>
      <c r="F851" s="190" t="str">
        <f t="shared" si="124"/>
        <v>-</v>
      </c>
      <c r="G851" s="190" t="str">
        <f t="shared" si="119"/>
        <v>-</v>
      </c>
      <c r="H851" s="189" t="str">
        <f t="shared" si="120"/>
        <v>-</v>
      </c>
      <c r="I851" s="190" t="str">
        <f t="shared" si="121"/>
        <v>-</v>
      </c>
      <c r="J851" s="189" t="str">
        <f t="shared" si="125"/>
        <v>-</v>
      </c>
      <c r="K851" s="172"/>
    </row>
    <row r="852" spans="1:11" x14ac:dyDescent="0.2">
      <c r="A852" s="187" t="str">
        <f t="shared" si="122"/>
        <v>-</v>
      </c>
      <c r="B852" s="188" t="str">
        <f t="shared" si="118"/>
        <v>-</v>
      </c>
      <c r="C852" s="189" t="str">
        <f t="shared" si="117"/>
        <v>-</v>
      </c>
      <c r="D852" s="190" t="str">
        <f t="shared" si="123"/>
        <v>-</v>
      </c>
      <c r="E852" s="191"/>
      <c r="F852" s="190" t="str">
        <f t="shared" si="124"/>
        <v>-</v>
      </c>
      <c r="G852" s="190" t="str">
        <f t="shared" si="119"/>
        <v>-</v>
      </c>
      <c r="H852" s="189" t="str">
        <f t="shared" si="120"/>
        <v>-</v>
      </c>
      <c r="I852" s="190" t="str">
        <f t="shared" si="121"/>
        <v>-</v>
      </c>
      <c r="J852" s="189" t="str">
        <f t="shared" si="125"/>
        <v>-</v>
      </c>
      <c r="K852" s="172"/>
    </row>
    <row r="853" spans="1:11" x14ac:dyDescent="0.2">
      <c r="A853" s="187" t="str">
        <f t="shared" si="122"/>
        <v>-</v>
      </c>
      <c r="B853" s="188" t="str">
        <f t="shared" si="118"/>
        <v>-</v>
      </c>
      <c r="C853" s="189" t="str">
        <f t="shared" si="117"/>
        <v>-</v>
      </c>
      <c r="D853" s="190" t="str">
        <f t="shared" si="123"/>
        <v>-</v>
      </c>
      <c r="E853" s="191"/>
      <c r="F853" s="190" t="str">
        <f t="shared" si="124"/>
        <v>-</v>
      </c>
      <c r="G853" s="190" t="str">
        <f t="shared" si="119"/>
        <v>-</v>
      </c>
      <c r="H853" s="189" t="str">
        <f t="shared" si="120"/>
        <v>-</v>
      </c>
      <c r="I853" s="190" t="str">
        <f t="shared" si="121"/>
        <v>-</v>
      </c>
      <c r="J853" s="189" t="str">
        <f t="shared" si="125"/>
        <v>-</v>
      </c>
      <c r="K853" s="172"/>
    </row>
    <row r="854" spans="1:11" x14ac:dyDescent="0.2">
      <c r="A854" s="187" t="str">
        <f t="shared" si="122"/>
        <v>-</v>
      </c>
      <c r="B854" s="188" t="str">
        <f t="shared" si="118"/>
        <v>-</v>
      </c>
      <c r="C854" s="189" t="str">
        <f t="shared" ref="C854:C917" si="126">IF(I853&gt;0,I853,"-")</f>
        <v>-</v>
      </c>
      <c r="D854" s="190" t="str">
        <f t="shared" si="123"/>
        <v>-</v>
      </c>
      <c r="E854" s="191"/>
      <c r="F854" s="190" t="str">
        <f t="shared" si="124"/>
        <v>-</v>
      </c>
      <c r="G854" s="190" t="str">
        <f t="shared" si="119"/>
        <v>-</v>
      </c>
      <c r="H854" s="189" t="str">
        <f t="shared" si="120"/>
        <v>-</v>
      </c>
      <c r="I854" s="190" t="str">
        <f t="shared" si="121"/>
        <v>-</v>
      </c>
      <c r="J854" s="189" t="str">
        <f t="shared" si="125"/>
        <v>-</v>
      </c>
      <c r="K854" s="172"/>
    </row>
    <row r="855" spans="1:11" x14ac:dyDescent="0.2">
      <c r="A855" s="187" t="str">
        <f t="shared" si="122"/>
        <v>-</v>
      </c>
      <c r="B855" s="188" t="str">
        <f t="shared" si="118"/>
        <v>-</v>
      </c>
      <c r="C855" s="189" t="str">
        <f t="shared" si="126"/>
        <v>-</v>
      </c>
      <c r="D855" s="190" t="str">
        <f t="shared" si="123"/>
        <v>-</v>
      </c>
      <c r="E855" s="191"/>
      <c r="F855" s="190" t="str">
        <f t="shared" si="124"/>
        <v>-</v>
      </c>
      <c r="G855" s="190" t="str">
        <f t="shared" si="119"/>
        <v>-</v>
      </c>
      <c r="H855" s="189" t="str">
        <f t="shared" si="120"/>
        <v>-</v>
      </c>
      <c r="I855" s="190" t="str">
        <f t="shared" si="121"/>
        <v>-</v>
      </c>
      <c r="J855" s="189" t="str">
        <f t="shared" si="125"/>
        <v>-</v>
      </c>
      <c r="K855" s="172"/>
    </row>
    <row r="856" spans="1:11" x14ac:dyDescent="0.2">
      <c r="A856" s="187" t="str">
        <f t="shared" si="122"/>
        <v>-</v>
      </c>
      <c r="B856" s="188" t="str">
        <f t="shared" si="118"/>
        <v>-</v>
      </c>
      <c r="C856" s="189" t="str">
        <f t="shared" si="126"/>
        <v>-</v>
      </c>
      <c r="D856" s="190" t="str">
        <f t="shared" si="123"/>
        <v>-</v>
      </c>
      <c r="E856" s="191"/>
      <c r="F856" s="190" t="str">
        <f t="shared" si="124"/>
        <v>-</v>
      </c>
      <c r="G856" s="190" t="str">
        <f t="shared" si="119"/>
        <v>-</v>
      </c>
      <c r="H856" s="189" t="str">
        <f t="shared" si="120"/>
        <v>-</v>
      </c>
      <c r="I856" s="190" t="str">
        <f t="shared" si="121"/>
        <v>-</v>
      </c>
      <c r="J856" s="189" t="str">
        <f t="shared" si="125"/>
        <v>-</v>
      </c>
      <c r="K856" s="172"/>
    </row>
    <row r="857" spans="1:11" x14ac:dyDescent="0.2">
      <c r="A857" s="187" t="str">
        <f t="shared" si="122"/>
        <v>-</v>
      </c>
      <c r="B857" s="188" t="str">
        <f t="shared" si="118"/>
        <v>-</v>
      </c>
      <c r="C857" s="189" t="str">
        <f t="shared" si="126"/>
        <v>-</v>
      </c>
      <c r="D857" s="190" t="str">
        <f t="shared" si="123"/>
        <v>-</v>
      </c>
      <c r="E857" s="191"/>
      <c r="F857" s="190" t="str">
        <f t="shared" si="124"/>
        <v>-</v>
      </c>
      <c r="G857" s="190" t="str">
        <f t="shared" si="119"/>
        <v>-</v>
      </c>
      <c r="H857" s="189" t="str">
        <f t="shared" si="120"/>
        <v>-</v>
      </c>
      <c r="I857" s="190" t="str">
        <f t="shared" si="121"/>
        <v>-</v>
      </c>
      <c r="J857" s="189" t="str">
        <f t="shared" si="125"/>
        <v>-</v>
      </c>
      <c r="K857" s="172"/>
    </row>
    <row r="858" spans="1:11" x14ac:dyDescent="0.2">
      <c r="A858" s="187" t="str">
        <f t="shared" si="122"/>
        <v>-</v>
      </c>
      <c r="B858" s="188" t="str">
        <f t="shared" si="118"/>
        <v>-</v>
      </c>
      <c r="C858" s="189" t="str">
        <f t="shared" si="126"/>
        <v>-</v>
      </c>
      <c r="D858" s="190" t="str">
        <f t="shared" si="123"/>
        <v>-</v>
      </c>
      <c r="E858" s="191"/>
      <c r="F858" s="190" t="str">
        <f t="shared" si="124"/>
        <v>-</v>
      </c>
      <c r="G858" s="190" t="str">
        <f t="shared" si="119"/>
        <v>-</v>
      </c>
      <c r="H858" s="189" t="str">
        <f t="shared" si="120"/>
        <v>-</v>
      </c>
      <c r="I858" s="190" t="str">
        <f t="shared" si="121"/>
        <v>-</v>
      </c>
      <c r="J858" s="189" t="str">
        <f t="shared" si="125"/>
        <v>-</v>
      </c>
      <c r="K858" s="172"/>
    </row>
    <row r="859" spans="1:11" x14ac:dyDescent="0.2">
      <c r="A859" s="187" t="str">
        <f t="shared" si="122"/>
        <v>-</v>
      </c>
      <c r="B859" s="188" t="str">
        <f t="shared" si="118"/>
        <v>-</v>
      </c>
      <c r="C859" s="189" t="str">
        <f t="shared" si="126"/>
        <v>-</v>
      </c>
      <c r="D859" s="190" t="str">
        <f t="shared" si="123"/>
        <v>-</v>
      </c>
      <c r="E859" s="191"/>
      <c r="F859" s="190" t="str">
        <f t="shared" si="124"/>
        <v>-</v>
      </c>
      <c r="G859" s="190" t="str">
        <f t="shared" si="119"/>
        <v>-</v>
      </c>
      <c r="H859" s="189" t="str">
        <f t="shared" si="120"/>
        <v>-</v>
      </c>
      <c r="I859" s="190" t="str">
        <f t="shared" si="121"/>
        <v>-</v>
      </c>
      <c r="J859" s="189" t="str">
        <f t="shared" si="125"/>
        <v>-</v>
      </c>
      <c r="K859" s="172"/>
    </row>
    <row r="860" spans="1:11" x14ac:dyDescent="0.2">
      <c r="A860" s="187" t="str">
        <f t="shared" si="122"/>
        <v>-</v>
      </c>
      <c r="B860" s="188" t="str">
        <f t="shared" si="118"/>
        <v>-</v>
      </c>
      <c r="C860" s="189" t="str">
        <f t="shared" si="126"/>
        <v>-</v>
      </c>
      <c r="D860" s="190" t="str">
        <f t="shared" si="123"/>
        <v>-</v>
      </c>
      <c r="E860" s="191"/>
      <c r="F860" s="190" t="str">
        <f t="shared" si="124"/>
        <v>-</v>
      </c>
      <c r="G860" s="190" t="str">
        <f t="shared" si="119"/>
        <v>-</v>
      </c>
      <c r="H860" s="189" t="str">
        <f t="shared" si="120"/>
        <v>-</v>
      </c>
      <c r="I860" s="190" t="str">
        <f t="shared" si="121"/>
        <v>-</v>
      </c>
      <c r="J860" s="189" t="str">
        <f t="shared" si="125"/>
        <v>-</v>
      </c>
      <c r="K860" s="172"/>
    </row>
    <row r="861" spans="1:11" x14ac:dyDescent="0.2">
      <c r="A861" s="187" t="str">
        <f t="shared" si="122"/>
        <v>-</v>
      </c>
      <c r="B861" s="188" t="str">
        <f t="shared" si="118"/>
        <v>-</v>
      </c>
      <c r="C861" s="189" t="str">
        <f t="shared" si="126"/>
        <v>-</v>
      </c>
      <c r="D861" s="190" t="str">
        <f t="shared" si="123"/>
        <v>-</v>
      </c>
      <c r="E861" s="191"/>
      <c r="F861" s="190" t="str">
        <f t="shared" si="124"/>
        <v>-</v>
      </c>
      <c r="G861" s="190" t="str">
        <f t="shared" si="119"/>
        <v>-</v>
      </c>
      <c r="H861" s="189" t="str">
        <f t="shared" si="120"/>
        <v>-</v>
      </c>
      <c r="I861" s="190" t="str">
        <f t="shared" si="121"/>
        <v>-</v>
      </c>
      <c r="J861" s="189" t="str">
        <f t="shared" si="125"/>
        <v>-</v>
      </c>
      <c r="K861" s="172"/>
    </row>
    <row r="862" spans="1:11" x14ac:dyDescent="0.2">
      <c r="A862" s="187" t="str">
        <f t="shared" si="122"/>
        <v>-</v>
      </c>
      <c r="B862" s="188" t="str">
        <f t="shared" si="118"/>
        <v>-</v>
      </c>
      <c r="C862" s="189" t="str">
        <f t="shared" si="126"/>
        <v>-</v>
      </c>
      <c r="D862" s="190" t="str">
        <f t="shared" si="123"/>
        <v>-</v>
      </c>
      <c r="E862" s="191"/>
      <c r="F862" s="190" t="str">
        <f t="shared" si="124"/>
        <v>-</v>
      </c>
      <c r="G862" s="190" t="str">
        <f t="shared" si="119"/>
        <v>-</v>
      </c>
      <c r="H862" s="189" t="str">
        <f t="shared" si="120"/>
        <v>-</v>
      </c>
      <c r="I862" s="190" t="str">
        <f t="shared" si="121"/>
        <v>-</v>
      </c>
      <c r="J862" s="189" t="str">
        <f t="shared" si="125"/>
        <v>-</v>
      </c>
      <c r="K862" s="172"/>
    </row>
    <row r="863" spans="1:11" x14ac:dyDescent="0.2">
      <c r="A863" s="187" t="str">
        <f t="shared" si="122"/>
        <v>-</v>
      </c>
      <c r="B863" s="188" t="str">
        <f t="shared" si="118"/>
        <v>-</v>
      </c>
      <c r="C863" s="189" t="str">
        <f t="shared" si="126"/>
        <v>-</v>
      </c>
      <c r="D863" s="190" t="str">
        <f t="shared" si="123"/>
        <v>-</v>
      </c>
      <c r="E863" s="191"/>
      <c r="F863" s="190" t="str">
        <f t="shared" si="124"/>
        <v>-</v>
      </c>
      <c r="G863" s="190" t="str">
        <f t="shared" si="119"/>
        <v>-</v>
      </c>
      <c r="H863" s="189" t="str">
        <f t="shared" si="120"/>
        <v>-</v>
      </c>
      <c r="I863" s="190" t="str">
        <f t="shared" si="121"/>
        <v>-</v>
      </c>
      <c r="J863" s="189" t="str">
        <f t="shared" si="125"/>
        <v>-</v>
      </c>
      <c r="K863" s="172"/>
    </row>
    <row r="864" spans="1:11" x14ac:dyDescent="0.2">
      <c r="A864" s="187" t="str">
        <f t="shared" si="122"/>
        <v>-</v>
      </c>
      <c r="B864" s="188" t="str">
        <f t="shared" si="118"/>
        <v>-</v>
      </c>
      <c r="C864" s="189" t="str">
        <f t="shared" si="126"/>
        <v>-</v>
      </c>
      <c r="D864" s="190" t="str">
        <f t="shared" si="123"/>
        <v>-</v>
      </c>
      <c r="E864" s="191"/>
      <c r="F864" s="190" t="str">
        <f t="shared" si="124"/>
        <v>-</v>
      </c>
      <c r="G864" s="190" t="str">
        <f t="shared" si="119"/>
        <v>-</v>
      </c>
      <c r="H864" s="189" t="str">
        <f t="shared" si="120"/>
        <v>-</v>
      </c>
      <c r="I864" s="190" t="str">
        <f t="shared" si="121"/>
        <v>-</v>
      </c>
      <c r="J864" s="189" t="str">
        <f t="shared" si="125"/>
        <v>-</v>
      </c>
      <c r="K864" s="172"/>
    </row>
    <row r="865" spans="1:11" x14ac:dyDescent="0.2">
      <c r="A865" s="187" t="str">
        <f t="shared" si="122"/>
        <v>-</v>
      </c>
      <c r="B865" s="188" t="str">
        <f t="shared" si="118"/>
        <v>-</v>
      </c>
      <c r="C865" s="189" t="str">
        <f t="shared" si="126"/>
        <v>-</v>
      </c>
      <c r="D865" s="190" t="str">
        <f t="shared" si="123"/>
        <v>-</v>
      </c>
      <c r="E865" s="191"/>
      <c r="F865" s="190" t="str">
        <f t="shared" si="124"/>
        <v>-</v>
      </c>
      <c r="G865" s="190" t="str">
        <f t="shared" si="119"/>
        <v>-</v>
      </c>
      <c r="H865" s="189" t="str">
        <f t="shared" si="120"/>
        <v>-</v>
      </c>
      <c r="I865" s="190" t="str">
        <f t="shared" si="121"/>
        <v>-</v>
      </c>
      <c r="J865" s="189" t="str">
        <f t="shared" si="125"/>
        <v>-</v>
      </c>
      <c r="K865" s="172"/>
    </row>
    <row r="866" spans="1:11" x14ac:dyDescent="0.2">
      <c r="A866" s="187" t="str">
        <f t="shared" si="122"/>
        <v>-</v>
      </c>
      <c r="B866" s="188" t="str">
        <f t="shared" si="118"/>
        <v>-</v>
      </c>
      <c r="C866" s="189" t="str">
        <f t="shared" si="126"/>
        <v>-</v>
      </c>
      <c r="D866" s="190" t="str">
        <f t="shared" si="123"/>
        <v>-</v>
      </c>
      <c r="E866" s="191"/>
      <c r="F866" s="190" t="str">
        <f t="shared" si="124"/>
        <v>-</v>
      </c>
      <c r="G866" s="190" t="str">
        <f t="shared" si="119"/>
        <v>-</v>
      </c>
      <c r="H866" s="189" t="str">
        <f t="shared" si="120"/>
        <v>-</v>
      </c>
      <c r="I866" s="190" t="str">
        <f t="shared" si="121"/>
        <v>-</v>
      </c>
      <c r="J866" s="189" t="str">
        <f t="shared" si="125"/>
        <v>-</v>
      </c>
      <c r="K866" s="172"/>
    </row>
    <row r="867" spans="1:11" x14ac:dyDescent="0.2">
      <c r="A867" s="187" t="str">
        <f t="shared" si="122"/>
        <v>-</v>
      </c>
      <c r="B867" s="188" t="str">
        <f t="shared" si="118"/>
        <v>-</v>
      </c>
      <c r="C867" s="189" t="str">
        <f t="shared" si="126"/>
        <v>-</v>
      </c>
      <c r="D867" s="190" t="str">
        <f t="shared" si="123"/>
        <v>-</v>
      </c>
      <c r="E867" s="191"/>
      <c r="F867" s="190" t="str">
        <f t="shared" si="124"/>
        <v>-</v>
      </c>
      <c r="G867" s="190" t="str">
        <f t="shared" si="119"/>
        <v>-</v>
      </c>
      <c r="H867" s="189" t="str">
        <f t="shared" si="120"/>
        <v>-</v>
      </c>
      <c r="I867" s="190" t="str">
        <f t="shared" si="121"/>
        <v>-</v>
      </c>
      <c r="J867" s="189" t="str">
        <f t="shared" si="125"/>
        <v>-</v>
      </c>
      <c r="K867" s="172"/>
    </row>
    <row r="868" spans="1:11" x14ac:dyDescent="0.2">
      <c r="A868" s="187" t="str">
        <f t="shared" si="122"/>
        <v>-</v>
      </c>
      <c r="B868" s="188" t="str">
        <f t="shared" si="118"/>
        <v>-</v>
      </c>
      <c r="C868" s="189" t="str">
        <f t="shared" si="126"/>
        <v>-</v>
      </c>
      <c r="D868" s="190" t="str">
        <f t="shared" si="123"/>
        <v>-</v>
      </c>
      <c r="E868" s="191"/>
      <c r="F868" s="190" t="str">
        <f t="shared" si="124"/>
        <v>-</v>
      </c>
      <c r="G868" s="190" t="str">
        <f t="shared" si="119"/>
        <v>-</v>
      </c>
      <c r="H868" s="189" t="str">
        <f t="shared" si="120"/>
        <v>-</v>
      </c>
      <c r="I868" s="190" t="str">
        <f t="shared" si="121"/>
        <v>-</v>
      </c>
      <c r="J868" s="189" t="str">
        <f t="shared" si="125"/>
        <v>-</v>
      </c>
      <c r="K868" s="172"/>
    </row>
    <row r="869" spans="1:11" x14ac:dyDescent="0.2">
      <c r="A869" s="187" t="str">
        <f t="shared" si="122"/>
        <v>-</v>
      </c>
      <c r="B869" s="188" t="str">
        <f t="shared" si="118"/>
        <v>-</v>
      </c>
      <c r="C869" s="189" t="str">
        <f t="shared" si="126"/>
        <v>-</v>
      </c>
      <c r="D869" s="190" t="str">
        <f t="shared" si="123"/>
        <v>-</v>
      </c>
      <c r="E869" s="191"/>
      <c r="F869" s="190" t="str">
        <f t="shared" si="124"/>
        <v>-</v>
      </c>
      <c r="G869" s="190" t="str">
        <f t="shared" si="119"/>
        <v>-</v>
      </c>
      <c r="H869" s="189" t="str">
        <f t="shared" si="120"/>
        <v>-</v>
      </c>
      <c r="I869" s="190" t="str">
        <f t="shared" si="121"/>
        <v>-</v>
      </c>
      <c r="J869" s="189" t="str">
        <f t="shared" si="125"/>
        <v>-</v>
      </c>
      <c r="K869" s="172"/>
    </row>
    <row r="870" spans="1:11" x14ac:dyDescent="0.2">
      <c r="A870" s="187" t="str">
        <f t="shared" si="122"/>
        <v>-</v>
      </c>
      <c r="B870" s="188" t="str">
        <f t="shared" si="118"/>
        <v>-</v>
      </c>
      <c r="C870" s="189" t="str">
        <f t="shared" si="126"/>
        <v>-</v>
      </c>
      <c r="D870" s="190" t="str">
        <f t="shared" si="123"/>
        <v>-</v>
      </c>
      <c r="E870" s="191"/>
      <c r="F870" s="190" t="str">
        <f t="shared" si="124"/>
        <v>-</v>
      </c>
      <c r="G870" s="190" t="str">
        <f t="shared" si="119"/>
        <v>-</v>
      </c>
      <c r="H870" s="189" t="str">
        <f t="shared" si="120"/>
        <v>-</v>
      </c>
      <c r="I870" s="190" t="str">
        <f t="shared" si="121"/>
        <v>-</v>
      </c>
      <c r="J870" s="189" t="str">
        <f t="shared" si="125"/>
        <v>-</v>
      </c>
      <c r="K870" s="172"/>
    </row>
    <row r="871" spans="1:11" x14ac:dyDescent="0.2">
      <c r="A871" s="187" t="str">
        <f t="shared" si="122"/>
        <v>-</v>
      </c>
      <c r="B871" s="188" t="str">
        <f t="shared" si="118"/>
        <v>-</v>
      </c>
      <c r="C871" s="189" t="str">
        <f t="shared" si="126"/>
        <v>-</v>
      </c>
      <c r="D871" s="190" t="str">
        <f t="shared" si="123"/>
        <v>-</v>
      </c>
      <c r="E871" s="191"/>
      <c r="F871" s="190" t="str">
        <f t="shared" si="124"/>
        <v>-</v>
      </c>
      <c r="G871" s="190" t="str">
        <f t="shared" si="119"/>
        <v>-</v>
      </c>
      <c r="H871" s="189" t="str">
        <f t="shared" si="120"/>
        <v>-</v>
      </c>
      <c r="I871" s="190" t="str">
        <f t="shared" si="121"/>
        <v>-</v>
      </c>
      <c r="J871" s="189" t="str">
        <f t="shared" si="125"/>
        <v>-</v>
      </c>
      <c r="K871" s="172"/>
    </row>
    <row r="872" spans="1:11" x14ac:dyDescent="0.2">
      <c r="A872" s="187" t="str">
        <f t="shared" si="122"/>
        <v>-</v>
      </c>
      <c r="B872" s="188" t="str">
        <f t="shared" si="118"/>
        <v>-</v>
      </c>
      <c r="C872" s="189" t="str">
        <f t="shared" si="126"/>
        <v>-</v>
      </c>
      <c r="D872" s="190" t="str">
        <f t="shared" si="123"/>
        <v>-</v>
      </c>
      <c r="E872" s="191"/>
      <c r="F872" s="190" t="str">
        <f t="shared" si="124"/>
        <v>-</v>
      </c>
      <c r="G872" s="190" t="str">
        <f t="shared" si="119"/>
        <v>-</v>
      </c>
      <c r="H872" s="189" t="str">
        <f t="shared" si="120"/>
        <v>-</v>
      </c>
      <c r="I872" s="190" t="str">
        <f t="shared" si="121"/>
        <v>-</v>
      </c>
      <c r="J872" s="189" t="str">
        <f t="shared" si="125"/>
        <v>-</v>
      </c>
      <c r="K872" s="172"/>
    </row>
    <row r="873" spans="1:11" x14ac:dyDescent="0.2">
      <c r="A873" s="187" t="str">
        <f t="shared" si="122"/>
        <v>-</v>
      </c>
      <c r="B873" s="188" t="str">
        <f t="shared" si="118"/>
        <v>-</v>
      </c>
      <c r="C873" s="189" t="str">
        <f t="shared" si="126"/>
        <v>-</v>
      </c>
      <c r="D873" s="190" t="str">
        <f t="shared" si="123"/>
        <v>-</v>
      </c>
      <c r="E873" s="191"/>
      <c r="F873" s="190" t="str">
        <f t="shared" si="124"/>
        <v>-</v>
      </c>
      <c r="G873" s="190" t="str">
        <f t="shared" si="119"/>
        <v>-</v>
      </c>
      <c r="H873" s="189" t="str">
        <f t="shared" si="120"/>
        <v>-</v>
      </c>
      <c r="I873" s="190" t="str">
        <f t="shared" si="121"/>
        <v>-</v>
      </c>
      <c r="J873" s="189" t="str">
        <f t="shared" si="125"/>
        <v>-</v>
      </c>
      <c r="K873" s="172"/>
    </row>
    <row r="874" spans="1:11" x14ac:dyDescent="0.2">
      <c r="A874" s="187" t="str">
        <f t="shared" si="122"/>
        <v>-</v>
      </c>
      <c r="B874" s="188" t="str">
        <f t="shared" si="118"/>
        <v>-</v>
      </c>
      <c r="C874" s="189" t="str">
        <f t="shared" si="126"/>
        <v>-</v>
      </c>
      <c r="D874" s="190" t="str">
        <f t="shared" si="123"/>
        <v>-</v>
      </c>
      <c r="E874" s="191"/>
      <c r="F874" s="190" t="str">
        <f t="shared" si="124"/>
        <v>-</v>
      </c>
      <c r="G874" s="190" t="str">
        <f t="shared" si="119"/>
        <v>-</v>
      </c>
      <c r="H874" s="189" t="str">
        <f t="shared" si="120"/>
        <v>-</v>
      </c>
      <c r="I874" s="190" t="str">
        <f t="shared" si="121"/>
        <v>-</v>
      </c>
      <c r="J874" s="189" t="str">
        <f t="shared" si="125"/>
        <v>-</v>
      </c>
      <c r="K874" s="172"/>
    </row>
    <row r="875" spans="1:11" x14ac:dyDescent="0.2">
      <c r="A875" s="187" t="str">
        <f t="shared" si="122"/>
        <v>-</v>
      </c>
      <c r="B875" s="188" t="str">
        <f t="shared" si="118"/>
        <v>-</v>
      </c>
      <c r="C875" s="189" t="str">
        <f t="shared" si="126"/>
        <v>-</v>
      </c>
      <c r="D875" s="190" t="str">
        <f t="shared" si="123"/>
        <v>-</v>
      </c>
      <c r="E875" s="191"/>
      <c r="F875" s="190" t="str">
        <f t="shared" si="124"/>
        <v>-</v>
      </c>
      <c r="G875" s="190" t="str">
        <f t="shared" si="119"/>
        <v>-</v>
      </c>
      <c r="H875" s="189" t="str">
        <f t="shared" si="120"/>
        <v>-</v>
      </c>
      <c r="I875" s="190" t="str">
        <f t="shared" si="121"/>
        <v>-</v>
      </c>
      <c r="J875" s="189" t="str">
        <f t="shared" si="125"/>
        <v>-</v>
      </c>
      <c r="K875" s="172"/>
    </row>
    <row r="876" spans="1:11" x14ac:dyDescent="0.2">
      <c r="A876" s="187" t="str">
        <f t="shared" si="122"/>
        <v>-</v>
      </c>
      <c r="B876" s="188" t="str">
        <f t="shared" si="118"/>
        <v>-</v>
      </c>
      <c r="C876" s="189" t="str">
        <f t="shared" si="126"/>
        <v>-</v>
      </c>
      <c r="D876" s="190" t="str">
        <f t="shared" si="123"/>
        <v>-</v>
      </c>
      <c r="E876" s="191"/>
      <c r="F876" s="190" t="str">
        <f t="shared" si="124"/>
        <v>-</v>
      </c>
      <c r="G876" s="190" t="str">
        <f t="shared" si="119"/>
        <v>-</v>
      </c>
      <c r="H876" s="189" t="str">
        <f t="shared" si="120"/>
        <v>-</v>
      </c>
      <c r="I876" s="190" t="str">
        <f t="shared" si="121"/>
        <v>-</v>
      </c>
      <c r="J876" s="189" t="str">
        <f t="shared" si="125"/>
        <v>-</v>
      </c>
      <c r="K876" s="172"/>
    </row>
    <row r="877" spans="1:11" x14ac:dyDescent="0.2">
      <c r="A877" s="187" t="str">
        <f t="shared" si="122"/>
        <v>-</v>
      </c>
      <c r="B877" s="188" t="str">
        <f t="shared" si="118"/>
        <v>-</v>
      </c>
      <c r="C877" s="189" t="str">
        <f t="shared" si="126"/>
        <v>-</v>
      </c>
      <c r="D877" s="190" t="str">
        <f t="shared" si="123"/>
        <v>-</v>
      </c>
      <c r="E877" s="191"/>
      <c r="F877" s="190" t="str">
        <f t="shared" si="124"/>
        <v>-</v>
      </c>
      <c r="G877" s="190" t="str">
        <f t="shared" si="119"/>
        <v>-</v>
      </c>
      <c r="H877" s="189" t="str">
        <f t="shared" si="120"/>
        <v>-</v>
      </c>
      <c r="I877" s="190" t="str">
        <f t="shared" si="121"/>
        <v>-</v>
      </c>
      <c r="J877" s="189" t="str">
        <f t="shared" si="125"/>
        <v>-</v>
      </c>
      <c r="K877" s="172"/>
    </row>
    <row r="878" spans="1:11" x14ac:dyDescent="0.2">
      <c r="A878" s="187" t="str">
        <f t="shared" si="122"/>
        <v>-</v>
      </c>
      <c r="B878" s="188" t="str">
        <f t="shared" si="118"/>
        <v>-</v>
      </c>
      <c r="C878" s="189" t="str">
        <f t="shared" si="126"/>
        <v>-</v>
      </c>
      <c r="D878" s="190" t="str">
        <f t="shared" si="123"/>
        <v>-</v>
      </c>
      <c r="E878" s="191"/>
      <c r="F878" s="190" t="str">
        <f t="shared" si="124"/>
        <v>-</v>
      </c>
      <c r="G878" s="190" t="str">
        <f t="shared" si="119"/>
        <v>-</v>
      </c>
      <c r="H878" s="189" t="str">
        <f t="shared" si="120"/>
        <v>-</v>
      </c>
      <c r="I878" s="190" t="str">
        <f t="shared" si="121"/>
        <v>-</v>
      </c>
      <c r="J878" s="189" t="str">
        <f t="shared" si="125"/>
        <v>-</v>
      </c>
      <c r="K878" s="172"/>
    </row>
    <row r="879" spans="1:11" x14ac:dyDescent="0.2">
      <c r="A879" s="187" t="str">
        <f t="shared" si="122"/>
        <v>-</v>
      </c>
      <c r="B879" s="188" t="str">
        <f t="shared" si="118"/>
        <v>-</v>
      </c>
      <c r="C879" s="189" t="str">
        <f t="shared" si="126"/>
        <v>-</v>
      </c>
      <c r="D879" s="190" t="str">
        <f t="shared" si="123"/>
        <v>-</v>
      </c>
      <c r="E879" s="191"/>
      <c r="F879" s="190" t="str">
        <f t="shared" si="124"/>
        <v>-</v>
      </c>
      <c r="G879" s="190" t="str">
        <f t="shared" si="119"/>
        <v>-</v>
      </c>
      <c r="H879" s="189" t="str">
        <f t="shared" si="120"/>
        <v>-</v>
      </c>
      <c r="I879" s="190" t="str">
        <f t="shared" si="121"/>
        <v>-</v>
      </c>
      <c r="J879" s="189" t="str">
        <f t="shared" si="125"/>
        <v>-</v>
      </c>
      <c r="K879" s="172"/>
    </row>
    <row r="880" spans="1:11" x14ac:dyDescent="0.2">
      <c r="A880" s="187" t="str">
        <f t="shared" si="122"/>
        <v>-</v>
      </c>
      <c r="B880" s="188" t="str">
        <f t="shared" si="118"/>
        <v>-</v>
      </c>
      <c r="C880" s="189" t="str">
        <f t="shared" si="126"/>
        <v>-</v>
      </c>
      <c r="D880" s="190" t="str">
        <f t="shared" si="123"/>
        <v>-</v>
      </c>
      <c r="E880" s="191"/>
      <c r="F880" s="190" t="str">
        <f t="shared" si="124"/>
        <v>-</v>
      </c>
      <c r="G880" s="190" t="str">
        <f t="shared" si="119"/>
        <v>-</v>
      </c>
      <c r="H880" s="189" t="str">
        <f t="shared" si="120"/>
        <v>-</v>
      </c>
      <c r="I880" s="190" t="str">
        <f t="shared" si="121"/>
        <v>-</v>
      </c>
      <c r="J880" s="189" t="str">
        <f t="shared" si="125"/>
        <v>-</v>
      </c>
      <c r="K880" s="172"/>
    </row>
    <row r="881" spans="1:11" x14ac:dyDescent="0.2">
      <c r="A881" s="187" t="str">
        <f t="shared" si="122"/>
        <v>-</v>
      </c>
      <c r="B881" s="188" t="str">
        <f t="shared" si="118"/>
        <v>-</v>
      </c>
      <c r="C881" s="189" t="str">
        <f t="shared" si="126"/>
        <v>-</v>
      </c>
      <c r="D881" s="190" t="str">
        <f t="shared" si="123"/>
        <v>-</v>
      </c>
      <c r="E881" s="191"/>
      <c r="F881" s="190" t="str">
        <f t="shared" si="124"/>
        <v>-</v>
      </c>
      <c r="G881" s="190" t="str">
        <f t="shared" si="119"/>
        <v>-</v>
      </c>
      <c r="H881" s="189" t="str">
        <f t="shared" si="120"/>
        <v>-</v>
      </c>
      <c r="I881" s="190" t="str">
        <f t="shared" si="121"/>
        <v>-</v>
      </c>
      <c r="J881" s="189" t="str">
        <f t="shared" si="125"/>
        <v>-</v>
      </c>
      <c r="K881" s="172"/>
    </row>
    <row r="882" spans="1:11" x14ac:dyDescent="0.2">
      <c r="A882" s="187" t="str">
        <f t="shared" si="122"/>
        <v>-</v>
      </c>
      <c r="B882" s="188" t="str">
        <f t="shared" si="118"/>
        <v>-</v>
      </c>
      <c r="C882" s="189" t="str">
        <f t="shared" si="126"/>
        <v>-</v>
      </c>
      <c r="D882" s="190" t="str">
        <f t="shared" si="123"/>
        <v>-</v>
      </c>
      <c r="E882" s="191"/>
      <c r="F882" s="190" t="str">
        <f t="shared" si="124"/>
        <v>-</v>
      </c>
      <c r="G882" s="190" t="str">
        <f t="shared" si="119"/>
        <v>-</v>
      </c>
      <c r="H882" s="189" t="str">
        <f t="shared" si="120"/>
        <v>-</v>
      </c>
      <c r="I882" s="190" t="str">
        <f t="shared" si="121"/>
        <v>-</v>
      </c>
      <c r="J882" s="189" t="str">
        <f t="shared" si="125"/>
        <v>-</v>
      </c>
      <c r="K882" s="172"/>
    </row>
    <row r="883" spans="1:11" x14ac:dyDescent="0.2">
      <c r="A883" s="187" t="str">
        <f t="shared" si="122"/>
        <v>-</v>
      </c>
      <c r="B883" s="188" t="str">
        <f t="shared" si="118"/>
        <v>-</v>
      </c>
      <c r="C883" s="189" t="str">
        <f t="shared" si="126"/>
        <v>-</v>
      </c>
      <c r="D883" s="190" t="str">
        <f t="shared" si="123"/>
        <v>-</v>
      </c>
      <c r="E883" s="191"/>
      <c r="F883" s="190" t="str">
        <f t="shared" si="124"/>
        <v>-</v>
      </c>
      <c r="G883" s="190" t="str">
        <f t="shared" si="119"/>
        <v>-</v>
      </c>
      <c r="H883" s="189" t="str">
        <f t="shared" si="120"/>
        <v>-</v>
      </c>
      <c r="I883" s="190" t="str">
        <f t="shared" si="121"/>
        <v>-</v>
      </c>
      <c r="J883" s="189" t="str">
        <f t="shared" si="125"/>
        <v>-</v>
      </c>
      <c r="K883" s="172"/>
    </row>
    <row r="884" spans="1:11" x14ac:dyDescent="0.2">
      <c r="A884" s="187" t="str">
        <f t="shared" si="122"/>
        <v>-</v>
      </c>
      <c r="B884" s="188" t="str">
        <f t="shared" si="118"/>
        <v>-</v>
      </c>
      <c r="C884" s="189" t="str">
        <f t="shared" si="126"/>
        <v>-</v>
      </c>
      <c r="D884" s="190" t="str">
        <f t="shared" si="123"/>
        <v>-</v>
      </c>
      <c r="E884" s="191"/>
      <c r="F884" s="190" t="str">
        <f t="shared" si="124"/>
        <v>-</v>
      </c>
      <c r="G884" s="190" t="str">
        <f t="shared" si="119"/>
        <v>-</v>
      </c>
      <c r="H884" s="189" t="str">
        <f t="shared" si="120"/>
        <v>-</v>
      </c>
      <c r="I884" s="190" t="str">
        <f t="shared" si="121"/>
        <v>-</v>
      </c>
      <c r="J884" s="189" t="str">
        <f t="shared" si="125"/>
        <v>-</v>
      </c>
      <c r="K884" s="172"/>
    </row>
    <row r="885" spans="1:11" x14ac:dyDescent="0.2">
      <c r="A885" s="187" t="str">
        <f t="shared" si="122"/>
        <v>-</v>
      </c>
      <c r="B885" s="188" t="str">
        <f t="shared" si="118"/>
        <v>-</v>
      </c>
      <c r="C885" s="189" t="str">
        <f t="shared" si="126"/>
        <v>-</v>
      </c>
      <c r="D885" s="190" t="str">
        <f t="shared" si="123"/>
        <v>-</v>
      </c>
      <c r="E885" s="191"/>
      <c r="F885" s="190" t="str">
        <f t="shared" si="124"/>
        <v>-</v>
      </c>
      <c r="G885" s="190" t="str">
        <f t="shared" si="119"/>
        <v>-</v>
      </c>
      <c r="H885" s="189" t="str">
        <f t="shared" si="120"/>
        <v>-</v>
      </c>
      <c r="I885" s="190" t="str">
        <f t="shared" si="121"/>
        <v>-</v>
      </c>
      <c r="J885" s="189" t="str">
        <f t="shared" si="125"/>
        <v>-</v>
      </c>
      <c r="K885" s="172"/>
    </row>
    <row r="886" spans="1:11" x14ac:dyDescent="0.2">
      <c r="A886" s="187" t="str">
        <f t="shared" si="122"/>
        <v>-</v>
      </c>
      <c r="B886" s="188" t="str">
        <f t="shared" si="118"/>
        <v>-</v>
      </c>
      <c r="C886" s="189" t="str">
        <f t="shared" si="126"/>
        <v>-</v>
      </c>
      <c r="D886" s="190" t="str">
        <f t="shared" si="123"/>
        <v>-</v>
      </c>
      <c r="E886" s="191"/>
      <c r="F886" s="190" t="str">
        <f t="shared" si="124"/>
        <v>-</v>
      </c>
      <c r="G886" s="190" t="str">
        <f t="shared" si="119"/>
        <v>-</v>
      </c>
      <c r="H886" s="189" t="str">
        <f t="shared" si="120"/>
        <v>-</v>
      </c>
      <c r="I886" s="190" t="str">
        <f t="shared" si="121"/>
        <v>-</v>
      </c>
      <c r="J886" s="189" t="str">
        <f t="shared" si="125"/>
        <v>-</v>
      </c>
      <c r="K886" s="172"/>
    </row>
    <row r="887" spans="1:11" x14ac:dyDescent="0.2">
      <c r="A887" s="187" t="str">
        <f t="shared" si="122"/>
        <v>-</v>
      </c>
      <c r="B887" s="188" t="str">
        <f t="shared" si="118"/>
        <v>-</v>
      </c>
      <c r="C887" s="189" t="str">
        <f t="shared" si="126"/>
        <v>-</v>
      </c>
      <c r="D887" s="190" t="str">
        <f t="shared" si="123"/>
        <v>-</v>
      </c>
      <c r="E887" s="191"/>
      <c r="F887" s="190" t="str">
        <f t="shared" si="124"/>
        <v>-</v>
      </c>
      <c r="G887" s="190" t="str">
        <f t="shared" si="119"/>
        <v>-</v>
      </c>
      <c r="H887" s="189" t="str">
        <f t="shared" si="120"/>
        <v>-</v>
      </c>
      <c r="I887" s="190" t="str">
        <f t="shared" si="121"/>
        <v>-</v>
      </c>
      <c r="J887" s="189" t="str">
        <f t="shared" si="125"/>
        <v>-</v>
      </c>
      <c r="K887" s="172"/>
    </row>
    <row r="888" spans="1:11" x14ac:dyDescent="0.2">
      <c r="A888" s="187" t="str">
        <f t="shared" si="122"/>
        <v>-</v>
      </c>
      <c r="B888" s="188" t="str">
        <f t="shared" si="118"/>
        <v>-</v>
      </c>
      <c r="C888" s="189" t="str">
        <f t="shared" si="126"/>
        <v>-</v>
      </c>
      <c r="D888" s="190" t="str">
        <f t="shared" si="123"/>
        <v>-</v>
      </c>
      <c r="E888" s="191"/>
      <c r="F888" s="190" t="str">
        <f t="shared" si="124"/>
        <v>-</v>
      </c>
      <c r="G888" s="190" t="str">
        <f t="shared" si="119"/>
        <v>-</v>
      </c>
      <c r="H888" s="189" t="str">
        <f t="shared" si="120"/>
        <v>-</v>
      </c>
      <c r="I888" s="190" t="str">
        <f t="shared" si="121"/>
        <v>-</v>
      </c>
      <c r="J888" s="189" t="str">
        <f t="shared" si="125"/>
        <v>-</v>
      </c>
      <c r="K888" s="172"/>
    </row>
    <row r="889" spans="1:11" x14ac:dyDescent="0.2">
      <c r="A889" s="187" t="str">
        <f t="shared" si="122"/>
        <v>-</v>
      </c>
      <c r="B889" s="188" t="str">
        <f t="shared" si="118"/>
        <v>-</v>
      </c>
      <c r="C889" s="189" t="str">
        <f t="shared" si="126"/>
        <v>-</v>
      </c>
      <c r="D889" s="190" t="str">
        <f t="shared" si="123"/>
        <v>-</v>
      </c>
      <c r="E889" s="191"/>
      <c r="F889" s="190" t="str">
        <f t="shared" si="124"/>
        <v>-</v>
      </c>
      <c r="G889" s="190" t="str">
        <f t="shared" si="119"/>
        <v>-</v>
      </c>
      <c r="H889" s="189" t="str">
        <f t="shared" si="120"/>
        <v>-</v>
      </c>
      <c r="I889" s="190" t="str">
        <f t="shared" si="121"/>
        <v>-</v>
      </c>
      <c r="J889" s="189" t="str">
        <f t="shared" si="125"/>
        <v>-</v>
      </c>
      <c r="K889" s="172"/>
    </row>
    <row r="890" spans="1:11" x14ac:dyDescent="0.2">
      <c r="A890" s="187" t="str">
        <f t="shared" si="122"/>
        <v>-</v>
      </c>
      <c r="B890" s="188" t="str">
        <f t="shared" si="118"/>
        <v>-</v>
      </c>
      <c r="C890" s="189" t="str">
        <f t="shared" si="126"/>
        <v>-</v>
      </c>
      <c r="D890" s="190" t="str">
        <f t="shared" si="123"/>
        <v>-</v>
      </c>
      <c r="E890" s="191"/>
      <c r="F890" s="190" t="str">
        <f t="shared" si="124"/>
        <v>-</v>
      </c>
      <c r="G890" s="190" t="str">
        <f t="shared" si="119"/>
        <v>-</v>
      </c>
      <c r="H890" s="189" t="str">
        <f t="shared" si="120"/>
        <v>-</v>
      </c>
      <c r="I890" s="190" t="str">
        <f t="shared" si="121"/>
        <v>-</v>
      </c>
      <c r="J890" s="189" t="str">
        <f t="shared" si="125"/>
        <v>-</v>
      </c>
      <c r="K890" s="172"/>
    </row>
    <row r="891" spans="1:11" x14ac:dyDescent="0.2">
      <c r="A891" s="187" t="str">
        <f t="shared" si="122"/>
        <v>-</v>
      </c>
      <c r="B891" s="188" t="str">
        <f t="shared" si="118"/>
        <v>-</v>
      </c>
      <c r="C891" s="189" t="str">
        <f t="shared" si="126"/>
        <v>-</v>
      </c>
      <c r="D891" s="190" t="str">
        <f t="shared" si="123"/>
        <v>-</v>
      </c>
      <c r="E891" s="191"/>
      <c r="F891" s="190" t="str">
        <f t="shared" si="124"/>
        <v>-</v>
      </c>
      <c r="G891" s="190" t="str">
        <f t="shared" si="119"/>
        <v>-</v>
      </c>
      <c r="H891" s="189" t="str">
        <f t="shared" si="120"/>
        <v>-</v>
      </c>
      <c r="I891" s="190" t="str">
        <f t="shared" si="121"/>
        <v>-</v>
      </c>
      <c r="J891" s="189" t="str">
        <f t="shared" si="125"/>
        <v>-</v>
      </c>
      <c r="K891" s="172"/>
    </row>
    <row r="892" spans="1:11" x14ac:dyDescent="0.2">
      <c r="A892" s="187" t="str">
        <f t="shared" si="122"/>
        <v>-</v>
      </c>
      <c r="B892" s="188" t="str">
        <f t="shared" si="118"/>
        <v>-</v>
      </c>
      <c r="C892" s="189" t="str">
        <f t="shared" si="126"/>
        <v>-</v>
      </c>
      <c r="D892" s="190" t="str">
        <f t="shared" si="123"/>
        <v>-</v>
      </c>
      <c r="E892" s="191"/>
      <c r="F892" s="190" t="str">
        <f t="shared" si="124"/>
        <v>-</v>
      </c>
      <c r="G892" s="190" t="str">
        <f t="shared" si="119"/>
        <v>-</v>
      </c>
      <c r="H892" s="189" t="str">
        <f t="shared" si="120"/>
        <v>-</v>
      </c>
      <c r="I892" s="190" t="str">
        <f t="shared" si="121"/>
        <v>-</v>
      </c>
      <c r="J892" s="189" t="str">
        <f t="shared" si="125"/>
        <v>-</v>
      </c>
      <c r="K892" s="172"/>
    </row>
    <row r="893" spans="1:11" x14ac:dyDescent="0.2">
      <c r="A893" s="187" t="str">
        <f t="shared" si="122"/>
        <v>-</v>
      </c>
      <c r="B893" s="188" t="str">
        <f t="shared" si="118"/>
        <v>-</v>
      </c>
      <c r="C893" s="189" t="str">
        <f t="shared" si="126"/>
        <v>-</v>
      </c>
      <c r="D893" s="190" t="str">
        <f t="shared" si="123"/>
        <v>-</v>
      </c>
      <c r="E893" s="191"/>
      <c r="F893" s="190" t="str">
        <f t="shared" si="124"/>
        <v>-</v>
      </c>
      <c r="G893" s="190" t="str">
        <f t="shared" si="119"/>
        <v>-</v>
      </c>
      <c r="H893" s="189" t="str">
        <f t="shared" si="120"/>
        <v>-</v>
      </c>
      <c r="I893" s="190" t="str">
        <f t="shared" si="121"/>
        <v>-</v>
      </c>
      <c r="J893" s="189" t="str">
        <f t="shared" si="125"/>
        <v>-</v>
      </c>
      <c r="K893" s="172"/>
    </row>
    <row r="894" spans="1:11" x14ac:dyDescent="0.2">
      <c r="A894" s="187" t="str">
        <f t="shared" si="122"/>
        <v>-</v>
      </c>
      <c r="B894" s="188" t="str">
        <f t="shared" si="118"/>
        <v>-</v>
      </c>
      <c r="C894" s="189" t="str">
        <f t="shared" si="126"/>
        <v>-</v>
      </c>
      <c r="D894" s="190" t="str">
        <f t="shared" si="123"/>
        <v>-</v>
      </c>
      <c r="E894" s="191"/>
      <c r="F894" s="190" t="str">
        <f t="shared" si="124"/>
        <v>-</v>
      </c>
      <c r="G894" s="190" t="str">
        <f t="shared" si="119"/>
        <v>-</v>
      </c>
      <c r="H894" s="189" t="str">
        <f t="shared" si="120"/>
        <v>-</v>
      </c>
      <c r="I894" s="190" t="str">
        <f t="shared" si="121"/>
        <v>-</v>
      </c>
      <c r="J894" s="189" t="str">
        <f t="shared" si="125"/>
        <v>-</v>
      </c>
      <c r="K894" s="172"/>
    </row>
    <row r="895" spans="1:11" x14ac:dyDescent="0.2">
      <c r="A895" s="187" t="str">
        <f t="shared" si="122"/>
        <v>-</v>
      </c>
      <c r="B895" s="188" t="str">
        <f t="shared" si="118"/>
        <v>-</v>
      </c>
      <c r="C895" s="189" t="str">
        <f t="shared" si="126"/>
        <v>-</v>
      </c>
      <c r="D895" s="190" t="str">
        <f t="shared" si="123"/>
        <v>-</v>
      </c>
      <c r="E895" s="191"/>
      <c r="F895" s="190" t="str">
        <f t="shared" si="124"/>
        <v>-</v>
      </c>
      <c r="G895" s="190" t="str">
        <f t="shared" si="119"/>
        <v>-</v>
      </c>
      <c r="H895" s="189" t="str">
        <f t="shared" si="120"/>
        <v>-</v>
      </c>
      <c r="I895" s="190" t="str">
        <f t="shared" si="121"/>
        <v>-</v>
      </c>
      <c r="J895" s="189" t="str">
        <f t="shared" si="125"/>
        <v>-</v>
      </c>
      <c r="K895" s="172"/>
    </row>
    <row r="896" spans="1:11" x14ac:dyDescent="0.2">
      <c r="A896" s="187" t="str">
        <f t="shared" si="122"/>
        <v>-</v>
      </c>
      <c r="B896" s="188" t="str">
        <f t="shared" si="118"/>
        <v>-</v>
      </c>
      <c r="C896" s="189" t="str">
        <f t="shared" si="126"/>
        <v>-</v>
      </c>
      <c r="D896" s="190" t="str">
        <f t="shared" si="123"/>
        <v>-</v>
      </c>
      <c r="E896" s="191"/>
      <c r="F896" s="190" t="str">
        <f t="shared" si="124"/>
        <v>-</v>
      </c>
      <c r="G896" s="190" t="str">
        <f t="shared" si="119"/>
        <v>-</v>
      </c>
      <c r="H896" s="189" t="str">
        <f t="shared" si="120"/>
        <v>-</v>
      </c>
      <c r="I896" s="190" t="str">
        <f t="shared" si="121"/>
        <v>-</v>
      </c>
      <c r="J896" s="189" t="str">
        <f t="shared" si="125"/>
        <v>-</v>
      </c>
      <c r="K896" s="172"/>
    </row>
    <row r="897" spans="1:11" x14ac:dyDescent="0.2">
      <c r="A897" s="187" t="str">
        <f t="shared" si="122"/>
        <v>-</v>
      </c>
      <c r="B897" s="188" t="str">
        <f t="shared" si="118"/>
        <v>-</v>
      </c>
      <c r="C897" s="189" t="str">
        <f t="shared" si="126"/>
        <v>-</v>
      </c>
      <c r="D897" s="190" t="str">
        <f t="shared" si="123"/>
        <v>-</v>
      </c>
      <c r="E897" s="191"/>
      <c r="F897" s="190" t="str">
        <f t="shared" si="124"/>
        <v>-</v>
      </c>
      <c r="G897" s="190" t="str">
        <f t="shared" si="119"/>
        <v>-</v>
      </c>
      <c r="H897" s="189" t="str">
        <f t="shared" si="120"/>
        <v>-</v>
      </c>
      <c r="I897" s="190" t="str">
        <f t="shared" si="121"/>
        <v>-</v>
      </c>
      <c r="J897" s="189" t="str">
        <f t="shared" si="125"/>
        <v>-</v>
      </c>
      <c r="K897" s="172"/>
    </row>
    <row r="898" spans="1:11" x14ac:dyDescent="0.2">
      <c r="A898" s="187" t="str">
        <f t="shared" si="122"/>
        <v>-</v>
      </c>
      <c r="B898" s="188" t="str">
        <f t="shared" si="118"/>
        <v>-</v>
      </c>
      <c r="C898" s="189" t="str">
        <f t="shared" si="126"/>
        <v>-</v>
      </c>
      <c r="D898" s="190" t="str">
        <f t="shared" si="123"/>
        <v>-</v>
      </c>
      <c r="E898" s="191"/>
      <c r="F898" s="190" t="str">
        <f t="shared" si="124"/>
        <v>-</v>
      </c>
      <c r="G898" s="190" t="str">
        <f t="shared" si="119"/>
        <v>-</v>
      </c>
      <c r="H898" s="189" t="str">
        <f t="shared" si="120"/>
        <v>-</v>
      </c>
      <c r="I898" s="190" t="str">
        <f t="shared" si="121"/>
        <v>-</v>
      </c>
      <c r="J898" s="189" t="str">
        <f t="shared" si="125"/>
        <v>-</v>
      </c>
      <c r="K898" s="172"/>
    </row>
    <row r="899" spans="1:11" x14ac:dyDescent="0.2">
      <c r="A899" s="187" t="str">
        <f t="shared" si="122"/>
        <v>-</v>
      </c>
      <c r="B899" s="188" t="str">
        <f t="shared" si="118"/>
        <v>-</v>
      </c>
      <c r="C899" s="189" t="str">
        <f t="shared" si="126"/>
        <v>-</v>
      </c>
      <c r="D899" s="190" t="str">
        <f t="shared" si="123"/>
        <v>-</v>
      </c>
      <c r="E899" s="191"/>
      <c r="F899" s="190" t="str">
        <f t="shared" si="124"/>
        <v>-</v>
      </c>
      <c r="G899" s="190" t="str">
        <f t="shared" si="119"/>
        <v>-</v>
      </c>
      <c r="H899" s="189" t="str">
        <f t="shared" si="120"/>
        <v>-</v>
      </c>
      <c r="I899" s="190" t="str">
        <f t="shared" si="121"/>
        <v>-</v>
      </c>
      <c r="J899" s="189" t="str">
        <f t="shared" si="125"/>
        <v>-</v>
      </c>
      <c r="K899" s="172"/>
    </row>
    <row r="900" spans="1:11" x14ac:dyDescent="0.2">
      <c r="A900" s="187" t="str">
        <f t="shared" si="122"/>
        <v>-</v>
      </c>
      <c r="B900" s="188" t="str">
        <f t="shared" si="118"/>
        <v>-</v>
      </c>
      <c r="C900" s="189" t="str">
        <f t="shared" si="126"/>
        <v>-</v>
      </c>
      <c r="D900" s="190" t="str">
        <f t="shared" si="123"/>
        <v>-</v>
      </c>
      <c r="E900" s="191"/>
      <c r="F900" s="190" t="str">
        <f t="shared" si="124"/>
        <v>-</v>
      </c>
      <c r="G900" s="190" t="str">
        <f t="shared" si="119"/>
        <v>-</v>
      </c>
      <c r="H900" s="189" t="str">
        <f t="shared" si="120"/>
        <v>-</v>
      </c>
      <c r="I900" s="190" t="str">
        <f t="shared" si="121"/>
        <v>-</v>
      </c>
      <c r="J900" s="189" t="str">
        <f t="shared" si="125"/>
        <v>-</v>
      </c>
      <c r="K900" s="172"/>
    </row>
    <row r="901" spans="1:11" x14ac:dyDescent="0.2">
      <c r="A901" s="187" t="str">
        <f t="shared" si="122"/>
        <v>-</v>
      </c>
      <c r="B901" s="188" t="str">
        <f t="shared" si="118"/>
        <v>-</v>
      </c>
      <c r="C901" s="189" t="str">
        <f t="shared" si="126"/>
        <v>-</v>
      </c>
      <c r="D901" s="190" t="str">
        <f t="shared" si="123"/>
        <v>-</v>
      </c>
      <c r="E901" s="191"/>
      <c r="F901" s="190" t="str">
        <f t="shared" si="124"/>
        <v>-</v>
      </c>
      <c r="G901" s="190" t="str">
        <f t="shared" si="119"/>
        <v>-</v>
      </c>
      <c r="H901" s="189" t="str">
        <f t="shared" si="120"/>
        <v>-</v>
      </c>
      <c r="I901" s="190" t="str">
        <f t="shared" si="121"/>
        <v>-</v>
      </c>
      <c r="J901" s="189" t="str">
        <f t="shared" si="125"/>
        <v>-</v>
      </c>
      <c r="K901" s="172"/>
    </row>
    <row r="902" spans="1:11" x14ac:dyDescent="0.2">
      <c r="A902" s="187" t="str">
        <f t="shared" si="122"/>
        <v>-</v>
      </c>
      <c r="B902" s="188" t="str">
        <f t="shared" si="118"/>
        <v>-</v>
      </c>
      <c r="C902" s="189" t="str">
        <f t="shared" si="126"/>
        <v>-</v>
      </c>
      <c r="D902" s="190" t="str">
        <f t="shared" si="123"/>
        <v>-</v>
      </c>
      <c r="E902" s="191"/>
      <c r="F902" s="190" t="str">
        <f t="shared" si="124"/>
        <v>-</v>
      </c>
      <c r="G902" s="190" t="str">
        <f t="shared" si="119"/>
        <v>-</v>
      </c>
      <c r="H902" s="189" t="str">
        <f t="shared" si="120"/>
        <v>-</v>
      </c>
      <c r="I902" s="190" t="str">
        <f t="shared" si="121"/>
        <v>-</v>
      </c>
      <c r="J902" s="189" t="str">
        <f t="shared" si="125"/>
        <v>-</v>
      </c>
      <c r="K902" s="172"/>
    </row>
    <row r="903" spans="1:11" x14ac:dyDescent="0.2">
      <c r="A903" s="187" t="str">
        <f t="shared" si="122"/>
        <v>-</v>
      </c>
      <c r="B903" s="188" t="str">
        <f t="shared" si="118"/>
        <v>-</v>
      </c>
      <c r="C903" s="189" t="str">
        <f t="shared" si="126"/>
        <v>-</v>
      </c>
      <c r="D903" s="190" t="str">
        <f t="shared" si="123"/>
        <v>-</v>
      </c>
      <c r="E903" s="191"/>
      <c r="F903" s="190" t="str">
        <f t="shared" si="124"/>
        <v>-</v>
      </c>
      <c r="G903" s="190" t="str">
        <f t="shared" si="119"/>
        <v>-</v>
      </c>
      <c r="H903" s="189" t="str">
        <f t="shared" si="120"/>
        <v>-</v>
      </c>
      <c r="I903" s="190" t="str">
        <f t="shared" si="121"/>
        <v>-</v>
      </c>
      <c r="J903" s="189" t="str">
        <f t="shared" si="125"/>
        <v>-</v>
      </c>
      <c r="K903" s="172"/>
    </row>
    <row r="904" spans="1:11" x14ac:dyDescent="0.2">
      <c r="A904" s="187" t="str">
        <f t="shared" si="122"/>
        <v>-</v>
      </c>
      <c r="B904" s="188" t="str">
        <f t="shared" si="118"/>
        <v>-</v>
      </c>
      <c r="C904" s="189" t="str">
        <f t="shared" si="126"/>
        <v>-</v>
      </c>
      <c r="D904" s="190" t="str">
        <f t="shared" si="123"/>
        <v>-</v>
      </c>
      <c r="E904" s="191"/>
      <c r="F904" s="190" t="str">
        <f t="shared" si="124"/>
        <v>-</v>
      </c>
      <c r="G904" s="190" t="str">
        <f t="shared" si="119"/>
        <v>-</v>
      </c>
      <c r="H904" s="189" t="str">
        <f t="shared" si="120"/>
        <v>-</v>
      </c>
      <c r="I904" s="190" t="str">
        <f t="shared" si="121"/>
        <v>-</v>
      </c>
      <c r="J904" s="189" t="str">
        <f t="shared" si="125"/>
        <v>-</v>
      </c>
      <c r="K904" s="172"/>
    </row>
    <row r="905" spans="1:11" x14ac:dyDescent="0.2">
      <c r="A905" s="187" t="str">
        <f t="shared" si="122"/>
        <v>-</v>
      </c>
      <c r="B905" s="188" t="str">
        <f t="shared" si="118"/>
        <v>-</v>
      </c>
      <c r="C905" s="189" t="str">
        <f t="shared" si="126"/>
        <v>-</v>
      </c>
      <c r="D905" s="190" t="str">
        <f t="shared" si="123"/>
        <v>-</v>
      </c>
      <c r="E905" s="191"/>
      <c r="F905" s="190" t="str">
        <f t="shared" si="124"/>
        <v>-</v>
      </c>
      <c r="G905" s="190" t="str">
        <f t="shared" si="119"/>
        <v>-</v>
      </c>
      <c r="H905" s="189" t="str">
        <f t="shared" si="120"/>
        <v>-</v>
      </c>
      <c r="I905" s="190" t="str">
        <f t="shared" si="121"/>
        <v>-</v>
      </c>
      <c r="J905" s="189" t="str">
        <f t="shared" si="125"/>
        <v>-</v>
      </c>
      <c r="K905" s="172"/>
    </row>
    <row r="906" spans="1:11" x14ac:dyDescent="0.2">
      <c r="A906" s="187" t="str">
        <f t="shared" si="122"/>
        <v>-</v>
      </c>
      <c r="B906" s="188" t="str">
        <f t="shared" ref="B906:B918" si="127">IF(ISERROR((DATE(YEAR($D$7),MONTH($D$7)+(A906)*12/$D$6,DAY($D$7)))),"-",DATE(YEAR($D$7),MONTH($D$7)+(A906)*12/$D$6,DAY($D$7)))</f>
        <v>-</v>
      </c>
      <c r="C906" s="189" t="str">
        <f t="shared" si="126"/>
        <v>-</v>
      </c>
      <c r="D906" s="190" t="str">
        <f t="shared" si="123"/>
        <v>-</v>
      </c>
      <c r="E906" s="191"/>
      <c r="F906" s="190" t="str">
        <f t="shared" si="124"/>
        <v>-</v>
      </c>
      <c r="G906" s="190" t="str">
        <f t="shared" ref="G906:G918" si="128">IF(ISERROR(F906-H906),"-",F906-H906)</f>
        <v>-</v>
      </c>
      <c r="H906" s="189" t="str">
        <f t="shared" ref="H906:H918" si="129">IF(ISERROR(C906*($D$4/$D$6)),"-",C906*($D$4/$D$6))</f>
        <v>-</v>
      </c>
      <c r="I906" s="190" t="str">
        <f t="shared" ref="I906:I918" si="130">IF(ISERROR(C906-G906),"-",C906-G906)</f>
        <v>-</v>
      </c>
      <c r="J906" s="189" t="str">
        <f t="shared" si="125"/>
        <v>-</v>
      </c>
      <c r="K906" s="172"/>
    </row>
    <row r="907" spans="1:11" x14ac:dyDescent="0.2">
      <c r="A907" s="187" t="str">
        <f t="shared" si="122"/>
        <v>-</v>
      </c>
      <c r="B907" s="188" t="str">
        <f t="shared" si="127"/>
        <v>-</v>
      </c>
      <c r="C907" s="189" t="str">
        <f t="shared" si="126"/>
        <v>-</v>
      </c>
      <c r="D907" s="190" t="str">
        <f t="shared" ref="D907:D918" si="131">IF(ISERROR($G$3),"-",$G$3)</f>
        <v>-</v>
      </c>
      <c r="E907" s="191"/>
      <c r="F907" s="190" t="str">
        <f t="shared" ref="F907:F918" si="132">IF(ISERROR(D907+E907),"-",D907+E907)</f>
        <v>-</v>
      </c>
      <c r="G907" s="190" t="str">
        <f t="shared" si="128"/>
        <v>-</v>
      </c>
      <c r="H907" s="189" t="str">
        <f t="shared" si="129"/>
        <v>-</v>
      </c>
      <c r="I907" s="190" t="str">
        <f t="shared" si="130"/>
        <v>-</v>
      </c>
      <c r="J907" s="189" t="str">
        <f t="shared" si="125"/>
        <v>-</v>
      </c>
      <c r="K907" s="172"/>
    </row>
    <row r="908" spans="1:11" x14ac:dyDescent="0.2">
      <c r="A908" s="187" t="str">
        <f t="shared" si="122"/>
        <v>-</v>
      </c>
      <c r="B908" s="188" t="str">
        <f t="shared" si="127"/>
        <v>-</v>
      </c>
      <c r="C908" s="189" t="str">
        <f t="shared" si="126"/>
        <v>-</v>
      </c>
      <c r="D908" s="190" t="str">
        <f t="shared" si="131"/>
        <v>-</v>
      </c>
      <c r="E908" s="191"/>
      <c r="F908" s="190" t="str">
        <f t="shared" si="132"/>
        <v>-</v>
      </c>
      <c r="G908" s="190" t="str">
        <f t="shared" si="128"/>
        <v>-</v>
      </c>
      <c r="H908" s="189" t="str">
        <f t="shared" si="129"/>
        <v>-</v>
      </c>
      <c r="I908" s="190" t="str">
        <f t="shared" si="130"/>
        <v>-</v>
      </c>
      <c r="J908" s="189" t="str">
        <f t="shared" ref="J908:J918" si="133">IF(ISERROR(H908+J907),"-",H908+J907)</f>
        <v>-</v>
      </c>
      <c r="K908" s="172"/>
    </row>
    <row r="909" spans="1:11" x14ac:dyDescent="0.2">
      <c r="A909" s="187" t="str">
        <f>IF(A908&lt;($G$4+2),(A908+1),"-")</f>
        <v>-</v>
      </c>
      <c r="B909" s="188" t="str">
        <f t="shared" si="127"/>
        <v>-</v>
      </c>
      <c r="C909" s="189" t="str">
        <f t="shared" si="126"/>
        <v>-</v>
      </c>
      <c r="D909" s="190" t="str">
        <f t="shared" si="131"/>
        <v>-</v>
      </c>
      <c r="E909" s="191"/>
      <c r="F909" s="190" t="str">
        <f t="shared" si="132"/>
        <v>-</v>
      </c>
      <c r="G909" s="190" t="str">
        <f t="shared" si="128"/>
        <v>-</v>
      </c>
      <c r="H909" s="189" t="str">
        <f t="shared" si="129"/>
        <v>-</v>
      </c>
      <c r="I909" s="190" t="str">
        <f t="shared" si="130"/>
        <v>-</v>
      </c>
      <c r="J909" s="189" t="str">
        <f t="shared" si="133"/>
        <v>-</v>
      </c>
      <c r="K909" s="172"/>
    </row>
    <row r="910" spans="1:11" x14ac:dyDescent="0.2">
      <c r="A910" s="187" t="str">
        <f>IF(A909&lt;($G$4+2),(A909+1),"-")</f>
        <v>-</v>
      </c>
      <c r="B910" s="188" t="str">
        <f t="shared" si="127"/>
        <v>-</v>
      </c>
      <c r="C910" s="189" t="str">
        <f t="shared" si="126"/>
        <v>-</v>
      </c>
      <c r="D910" s="190" t="str">
        <f t="shared" si="131"/>
        <v>-</v>
      </c>
      <c r="E910" s="191"/>
      <c r="F910" s="190" t="str">
        <f t="shared" si="132"/>
        <v>-</v>
      </c>
      <c r="G910" s="190" t="str">
        <f t="shared" si="128"/>
        <v>-</v>
      </c>
      <c r="H910" s="189" t="str">
        <f t="shared" si="129"/>
        <v>-</v>
      </c>
      <c r="I910" s="190" t="str">
        <f t="shared" si="130"/>
        <v>-</v>
      </c>
      <c r="J910" s="189" t="str">
        <f t="shared" si="133"/>
        <v>-</v>
      </c>
      <c r="K910" s="172"/>
    </row>
    <row r="911" spans="1:11" x14ac:dyDescent="0.2">
      <c r="A911" s="187" t="str">
        <f>IF(A910&lt;($G$4+2),(A910+1),"-")</f>
        <v>-</v>
      </c>
      <c r="B911" s="188" t="str">
        <f t="shared" si="127"/>
        <v>-</v>
      </c>
      <c r="C911" s="189" t="str">
        <f t="shared" si="126"/>
        <v>-</v>
      </c>
      <c r="D911" s="190" t="str">
        <f t="shared" si="131"/>
        <v>-</v>
      </c>
      <c r="E911" s="191"/>
      <c r="F911" s="190" t="str">
        <f t="shared" si="132"/>
        <v>-</v>
      </c>
      <c r="G911" s="190" t="str">
        <f t="shared" si="128"/>
        <v>-</v>
      </c>
      <c r="H911" s="189" t="str">
        <f t="shared" si="129"/>
        <v>-</v>
      </c>
      <c r="I911" s="190" t="str">
        <f t="shared" si="130"/>
        <v>-</v>
      </c>
      <c r="J911" s="189" t="str">
        <f t="shared" si="133"/>
        <v>-</v>
      </c>
      <c r="K911" s="172"/>
    </row>
    <row r="912" spans="1:11" x14ac:dyDescent="0.2">
      <c r="A912" s="187" t="str">
        <f>IF(A911&lt;($G$4+2),(A911+1),"-")</f>
        <v>-</v>
      </c>
      <c r="B912" s="188" t="str">
        <f t="shared" si="127"/>
        <v>-</v>
      </c>
      <c r="C912" s="189" t="str">
        <f t="shared" si="126"/>
        <v>-</v>
      </c>
      <c r="D912" s="190" t="str">
        <f t="shared" si="131"/>
        <v>-</v>
      </c>
      <c r="E912" s="191"/>
      <c r="F912" s="190" t="str">
        <f t="shared" si="132"/>
        <v>-</v>
      </c>
      <c r="G912" s="190" t="str">
        <f t="shared" si="128"/>
        <v>-</v>
      </c>
      <c r="H912" s="189" t="str">
        <f t="shared" si="129"/>
        <v>-</v>
      </c>
      <c r="I912" s="190" t="str">
        <f t="shared" si="130"/>
        <v>-</v>
      </c>
      <c r="J912" s="189" t="str">
        <f t="shared" si="133"/>
        <v>-</v>
      </c>
      <c r="K912" s="172"/>
    </row>
    <row r="913" spans="1:11" x14ac:dyDescent="0.2">
      <c r="A913" s="187" t="str">
        <f>IF(A912&lt;($G$4+2),(A912+1),"-")</f>
        <v>-</v>
      </c>
      <c r="B913" s="188" t="str">
        <f t="shared" si="127"/>
        <v>-</v>
      </c>
      <c r="C913" s="189" t="str">
        <f t="shared" si="126"/>
        <v>-</v>
      </c>
      <c r="D913" s="190" t="str">
        <f t="shared" si="131"/>
        <v>-</v>
      </c>
      <c r="E913" s="191"/>
      <c r="F913" s="190" t="str">
        <f t="shared" si="132"/>
        <v>-</v>
      </c>
      <c r="G913" s="190" t="str">
        <f t="shared" si="128"/>
        <v>-</v>
      </c>
      <c r="H913" s="189" t="str">
        <f t="shared" si="129"/>
        <v>-</v>
      </c>
      <c r="I913" s="190" t="str">
        <f t="shared" si="130"/>
        <v>-</v>
      </c>
      <c r="J913" s="189" t="str">
        <f t="shared" si="133"/>
        <v>-</v>
      </c>
      <c r="K913" s="172"/>
    </row>
    <row r="914" spans="1:11" x14ac:dyDescent="0.2">
      <c r="A914" s="187" t="str">
        <f>IF(A913&lt;$G$4,(A913+1),"-")</f>
        <v>-</v>
      </c>
      <c r="B914" s="188" t="str">
        <f t="shared" si="127"/>
        <v>-</v>
      </c>
      <c r="C914" s="189" t="str">
        <f t="shared" si="126"/>
        <v>-</v>
      </c>
      <c r="D914" s="190" t="str">
        <f t="shared" si="131"/>
        <v>-</v>
      </c>
      <c r="E914" s="191"/>
      <c r="F914" s="190" t="str">
        <f t="shared" si="132"/>
        <v>-</v>
      </c>
      <c r="G914" s="190" t="str">
        <f t="shared" si="128"/>
        <v>-</v>
      </c>
      <c r="H914" s="189" t="str">
        <f t="shared" si="129"/>
        <v>-</v>
      </c>
      <c r="I914" s="190" t="str">
        <f t="shared" si="130"/>
        <v>-</v>
      </c>
      <c r="J914" s="189" t="str">
        <f t="shared" si="133"/>
        <v>-</v>
      </c>
      <c r="K914" s="172"/>
    </row>
    <row r="915" spans="1:11" x14ac:dyDescent="0.2">
      <c r="A915" s="187" t="str">
        <f>IF(A914&lt;$G$4,(A914+1),"-")</f>
        <v>-</v>
      </c>
      <c r="B915" s="188" t="str">
        <f t="shared" si="127"/>
        <v>-</v>
      </c>
      <c r="C915" s="189" t="str">
        <f t="shared" si="126"/>
        <v>-</v>
      </c>
      <c r="D915" s="190" t="str">
        <f t="shared" si="131"/>
        <v>-</v>
      </c>
      <c r="E915" s="191"/>
      <c r="F915" s="190" t="str">
        <f t="shared" si="132"/>
        <v>-</v>
      </c>
      <c r="G915" s="190" t="str">
        <f t="shared" si="128"/>
        <v>-</v>
      </c>
      <c r="H915" s="189" t="str">
        <f t="shared" si="129"/>
        <v>-</v>
      </c>
      <c r="I915" s="190" t="str">
        <f t="shared" si="130"/>
        <v>-</v>
      </c>
      <c r="J915" s="189" t="str">
        <f t="shared" si="133"/>
        <v>-</v>
      </c>
      <c r="K915" s="172"/>
    </row>
    <row r="916" spans="1:11" x14ac:dyDescent="0.2">
      <c r="A916" s="187" t="str">
        <f>IF(A915&lt;$G$4,(A915+1),"-")</f>
        <v>-</v>
      </c>
      <c r="B916" s="188" t="str">
        <f t="shared" si="127"/>
        <v>-</v>
      </c>
      <c r="C916" s="189" t="str">
        <f t="shared" si="126"/>
        <v>-</v>
      </c>
      <c r="D916" s="190" t="str">
        <f t="shared" si="131"/>
        <v>-</v>
      </c>
      <c r="E916" s="191"/>
      <c r="F916" s="190" t="str">
        <f t="shared" si="132"/>
        <v>-</v>
      </c>
      <c r="G916" s="190" t="str">
        <f t="shared" si="128"/>
        <v>-</v>
      </c>
      <c r="H916" s="189" t="str">
        <f t="shared" si="129"/>
        <v>-</v>
      </c>
      <c r="I916" s="190" t="str">
        <f t="shared" si="130"/>
        <v>-</v>
      </c>
      <c r="J916" s="189" t="str">
        <f t="shared" si="133"/>
        <v>-</v>
      </c>
      <c r="K916" s="172"/>
    </row>
    <row r="917" spans="1:11" x14ac:dyDescent="0.2">
      <c r="A917" s="187" t="str">
        <f>IF(A916&lt;$G$4,(A916+1),"-")</f>
        <v>-</v>
      </c>
      <c r="B917" s="188" t="str">
        <f t="shared" si="127"/>
        <v>-</v>
      </c>
      <c r="C917" s="189" t="str">
        <f t="shared" si="126"/>
        <v>-</v>
      </c>
      <c r="D917" s="190" t="str">
        <f t="shared" si="131"/>
        <v>-</v>
      </c>
      <c r="E917" s="191"/>
      <c r="F917" s="190" t="str">
        <f t="shared" si="132"/>
        <v>-</v>
      </c>
      <c r="G917" s="190" t="str">
        <f t="shared" si="128"/>
        <v>-</v>
      </c>
      <c r="H917" s="189" t="str">
        <f t="shared" si="129"/>
        <v>-</v>
      </c>
      <c r="I917" s="190" t="str">
        <f t="shared" si="130"/>
        <v>-</v>
      </c>
      <c r="J917" s="189" t="str">
        <f t="shared" si="133"/>
        <v>-</v>
      </c>
      <c r="K917" s="172"/>
    </row>
    <row r="918" spans="1:11" x14ac:dyDescent="0.2">
      <c r="A918" s="187" t="str">
        <f>IF(A917&lt;$G$4,(A917+1),"-")</f>
        <v>-</v>
      </c>
      <c r="B918" s="188" t="str">
        <f t="shared" si="127"/>
        <v>-</v>
      </c>
      <c r="C918" s="189" t="str">
        <f>IF(I917&gt;0,I917,"-")</f>
        <v>-</v>
      </c>
      <c r="D918" s="190" t="str">
        <f t="shared" si="131"/>
        <v>-</v>
      </c>
      <c r="E918" s="191"/>
      <c r="F918" s="190" t="str">
        <f t="shared" si="132"/>
        <v>-</v>
      </c>
      <c r="G918" s="190" t="str">
        <f t="shared" si="128"/>
        <v>-</v>
      </c>
      <c r="H918" s="189" t="str">
        <f t="shared" si="129"/>
        <v>-</v>
      </c>
      <c r="I918" s="190" t="str">
        <f t="shared" si="130"/>
        <v>-</v>
      </c>
      <c r="J918" s="189" t="str">
        <f t="shared" si="133"/>
        <v>-</v>
      </c>
      <c r="K918" s="172"/>
    </row>
    <row r="919" spans="1:11" x14ac:dyDescent="0.2">
      <c r="B919" s="173"/>
      <c r="C919" s="178"/>
      <c r="D919" s="172"/>
      <c r="F919" s="172"/>
      <c r="G919" s="172"/>
      <c r="H919" s="178"/>
      <c r="I919" s="172"/>
    </row>
    <row r="920" spans="1:11" x14ac:dyDescent="0.2">
      <c r="B920" s="173"/>
      <c r="C920" s="178"/>
      <c r="D920" s="172"/>
      <c r="F920" s="172"/>
      <c r="G920" s="172"/>
      <c r="H920" s="178"/>
      <c r="I920" s="172"/>
    </row>
    <row r="921" spans="1:11" x14ac:dyDescent="0.2">
      <c r="B921" s="173"/>
      <c r="C921" s="178"/>
      <c r="D921" s="172"/>
      <c r="F921" s="172"/>
      <c r="G921" s="172"/>
      <c r="H921" s="178"/>
      <c r="I921" s="172"/>
    </row>
    <row r="922" spans="1:11" x14ac:dyDescent="0.2">
      <c r="B922" s="173"/>
      <c r="C922" s="178"/>
      <c r="D922" s="172"/>
      <c r="F922" s="172"/>
      <c r="G922" s="172"/>
      <c r="H922" s="178"/>
      <c r="I922" s="172"/>
    </row>
    <row r="923" spans="1:11" x14ac:dyDescent="0.2">
      <c r="B923" s="173"/>
      <c r="C923" s="178"/>
      <c r="D923" s="172"/>
      <c r="F923" s="172"/>
      <c r="G923" s="172"/>
      <c r="H923" s="178"/>
      <c r="I923" s="172"/>
    </row>
  </sheetData>
  <sheetProtection algorithmName="SHA-512" hashValue="yGoxUMueNerCHDC37FjAHnbvlsQVFM0/HUVyCu++rez/PHcityw1qNxbuazR80j7vSIH9x76ydtUBHSsDKuPAA==" saltValue="J/bw6cMhMBVMe+4KwLnU8g==" spinCount="100000" sheet="1" objects="1" scenarios="1" formatColumns="0" formatRows="0"/>
  <mergeCells count="10">
    <mergeCell ref="A1:J1"/>
    <mergeCell ref="A3:C3"/>
    <mergeCell ref="A4:C4"/>
    <mergeCell ref="A5:C5"/>
    <mergeCell ref="A6:C6"/>
    <mergeCell ref="A7:C7"/>
    <mergeCell ref="H3:J3"/>
    <mergeCell ref="H4:J4"/>
    <mergeCell ref="H5:J5"/>
    <mergeCell ref="H6:J6"/>
  </mergeCells>
  <conditionalFormatting sqref="A10:J918">
    <cfRule type="expression" dxfId="0" priority="1">
      <formula>$A10="-"</formula>
    </cfRule>
  </conditionalFormatting>
  <dataValidations count="1">
    <dataValidation type="date" operator="greaterThanOrEqual" allowBlank="1" showInputMessage="1" showErrorMessage="1" sqref="D7" xr:uid="{00000000-0002-0000-1200-000000000000}">
      <formula1>367</formula1>
    </dataValidation>
  </dataValidations>
  <pageMargins left="0.7" right="0.7" top="0.75" bottom="0.75" header="0.3" footer="0.3"/>
  <pageSetup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theme="6"/>
  </sheetPr>
  <dimension ref="A1:R167"/>
  <sheetViews>
    <sheetView zoomScaleNormal="100" workbookViewId="0">
      <pane ySplit="3" topLeftCell="A22" activePane="bottomLeft" state="frozen"/>
      <selection pane="bottomLeft" activeCell="M52" sqref="M52"/>
    </sheetView>
  </sheetViews>
  <sheetFormatPr defaultColWidth="9.140625" defaultRowHeight="12.75" x14ac:dyDescent="0.2"/>
  <cols>
    <col min="1" max="1" width="13.7109375" style="39" customWidth="1"/>
    <col min="2" max="2" width="8.5703125" style="1" bestFit="1" customWidth="1"/>
    <col min="3" max="3" width="11.7109375" style="1" customWidth="1"/>
    <col min="4" max="4" width="12.5703125" style="1" customWidth="1"/>
    <col min="5" max="5" width="7.5703125" style="1" customWidth="1"/>
    <col min="6" max="6" width="9.28515625" style="1" customWidth="1"/>
    <col min="7" max="7" width="13.28515625" style="1" bestFit="1" customWidth="1"/>
    <col min="8" max="8" width="11.85546875" style="1" bestFit="1" customWidth="1"/>
    <col min="9" max="9" width="7" style="1" bestFit="1" customWidth="1"/>
    <col min="10" max="16384" width="9.140625" style="1"/>
  </cols>
  <sheetData>
    <row r="1" spans="1:18" ht="15.75" x14ac:dyDescent="0.25">
      <c r="A1" s="1126" t="s">
        <v>812</v>
      </c>
      <c r="B1" s="1126"/>
      <c r="C1" s="1126"/>
      <c r="D1" s="1126"/>
      <c r="E1" s="1126"/>
      <c r="F1" s="1126"/>
      <c r="G1" s="1126"/>
      <c r="H1" s="1126"/>
      <c r="I1" s="1126"/>
      <c r="K1" s="1148" t="s">
        <v>25</v>
      </c>
      <c r="L1" s="1148"/>
      <c r="M1" s="1148"/>
      <c r="N1" s="1148"/>
      <c r="O1" s="1148"/>
      <c r="P1" s="1148"/>
    </row>
    <row r="3" spans="1:18" s="536" customFormat="1" x14ac:dyDescent="0.2">
      <c r="A3" s="507" t="s">
        <v>129</v>
      </c>
      <c r="B3" s="1149"/>
      <c r="C3" s="1149"/>
      <c r="D3" s="1149"/>
      <c r="G3" s="507" t="s">
        <v>136</v>
      </c>
      <c r="H3" s="1150"/>
      <c r="I3" s="1150"/>
      <c r="K3" s="1154" t="s">
        <v>401</v>
      </c>
      <c r="L3" s="1154"/>
      <c r="M3" s="1154"/>
      <c r="N3" s="1154"/>
      <c r="O3" s="1154"/>
      <c r="P3" s="1154"/>
      <c r="R3" s="537"/>
    </row>
    <row r="4" spans="1:18" s="536" customFormat="1" ht="12" x14ac:dyDescent="0.2">
      <c r="A4" s="535"/>
      <c r="D4" s="576" t="s">
        <v>1358</v>
      </c>
      <c r="E4" s="1138" t="s">
        <v>1042</v>
      </c>
      <c r="F4" s="1138"/>
      <c r="G4" s="1138"/>
      <c r="H4" s="1138"/>
      <c r="I4" s="1138"/>
      <c r="K4" s="1154" t="s">
        <v>129</v>
      </c>
      <c r="L4" s="1154"/>
      <c r="M4" s="1154"/>
      <c r="N4" s="1154"/>
      <c r="O4" s="1154"/>
      <c r="P4" s="1154"/>
    </row>
    <row r="5" spans="1:18" s="536" customFormat="1" x14ac:dyDescent="0.2">
      <c r="A5" s="576" t="s">
        <v>980</v>
      </c>
      <c r="B5" s="1158" t="s">
        <v>1273</v>
      </c>
      <c r="C5" s="1159"/>
      <c r="D5" s="930"/>
      <c r="E5" s="1152" t="s">
        <v>939</v>
      </c>
      <c r="F5" s="1152"/>
      <c r="G5" s="1153" t="s">
        <v>1032</v>
      </c>
      <c r="H5" s="1153"/>
      <c r="I5" s="1153"/>
      <c r="K5" s="1154" t="s">
        <v>958</v>
      </c>
      <c r="L5" s="1154"/>
      <c r="M5" s="1154"/>
      <c r="N5" s="1154"/>
      <c r="O5" s="1154"/>
      <c r="P5" s="1154"/>
    </row>
    <row r="6" spans="1:18" s="536" customFormat="1" x14ac:dyDescent="0.2">
      <c r="A6" s="1156" t="s">
        <v>1266</v>
      </c>
      <c r="B6" s="1160" t="s">
        <v>1274</v>
      </c>
      <c r="C6" s="1161"/>
      <c r="D6" s="930"/>
      <c r="K6" s="1154" t="s">
        <v>846</v>
      </c>
      <c r="L6" s="1154"/>
      <c r="M6" s="1154"/>
      <c r="N6" s="1154"/>
      <c r="O6" s="1154"/>
      <c r="P6" s="1154"/>
    </row>
    <row r="7" spans="1:18" s="536" customFormat="1" x14ac:dyDescent="0.2">
      <c r="A7" s="1156"/>
      <c r="B7" s="1160" t="s">
        <v>1275</v>
      </c>
      <c r="C7" s="1161"/>
      <c r="D7" s="930"/>
      <c r="E7" s="1155" t="s">
        <v>130</v>
      </c>
      <c r="F7" s="1152"/>
      <c r="G7" s="1151" t="s">
        <v>802</v>
      </c>
      <c r="H7" s="1151"/>
      <c r="I7" s="1151"/>
    </row>
    <row r="8" spans="1:18" s="536" customFormat="1" x14ac:dyDescent="0.2">
      <c r="A8" s="1156"/>
      <c r="B8" s="1160" t="s">
        <v>1276</v>
      </c>
      <c r="C8" s="1161"/>
      <c r="D8" s="930"/>
      <c r="F8" s="507"/>
      <c r="G8" s="545" t="s">
        <v>392</v>
      </c>
      <c r="H8" s="507" t="s">
        <v>31</v>
      </c>
      <c r="I8" s="546"/>
    </row>
    <row r="9" spans="1:18" s="536" customFormat="1" x14ac:dyDescent="0.2">
      <c r="A9" s="1156"/>
      <c r="B9" s="1160" t="s">
        <v>1277</v>
      </c>
      <c r="C9" s="1161"/>
      <c r="D9" s="930"/>
      <c r="F9" s="507"/>
      <c r="G9" s="545" t="s">
        <v>392</v>
      </c>
      <c r="H9" s="507" t="s">
        <v>131</v>
      </c>
      <c r="I9" s="546"/>
    </row>
    <row r="10" spans="1:18" s="536" customFormat="1" x14ac:dyDescent="0.2">
      <c r="A10" s="1156"/>
      <c r="B10" s="1160" t="s">
        <v>1278</v>
      </c>
      <c r="C10" s="1161"/>
      <c r="D10" s="930"/>
      <c r="F10" s="507"/>
      <c r="G10" s="545" t="s">
        <v>392</v>
      </c>
      <c r="H10" s="665" t="s">
        <v>132</v>
      </c>
      <c r="I10" s="546"/>
      <c r="N10" s="1157" t="s">
        <v>29</v>
      </c>
      <c r="O10" s="1157"/>
      <c r="P10" s="1157"/>
    </row>
    <row r="11" spans="1:18" s="536" customFormat="1" x14ac:dyDescent="0.2">
      <c r="F11" s="507"/>
      <c r="G11" s="545" t="s">
        <v>392</v>
      </c>
      <c r="H11" s="665" t="s">
        <v>133</v>
      </c>
      <c r="I11" s="546"/>
      <c r="N11" s="1162" t="s">
        <v>26</v>
      </c>
      <c r="O11" s="1162"/>
      <c r="P11" s="1162"/>
    </row>
    <row r="12" spans="1:18" s="536" customFormat="1" ht="12" x14ac:dyDescent="0.2">
      <c r="A12" s="741"/>
      <c r="B12" s="741"/>
      <c r="D12" s="742" t="str">
        <f>'Uses of Funds'!C4</f>
        <v xml:space="preserve">Total  </v>
      </c>
      <c r="E12" s="1169" t="str">
        <f>'Uses of Funds'!D4</f>
        <v>Affordable</v>
      </c>
      <c r="F12" s="1169"/>
      <c r="G12" s="744" t="str">
        <f>'Uses of Funds'!E4</f>
        <v>Market</v>
      </c>
      <c r="N12" s="1163" t="s">
        <v>27</v>
      </c>
      <c r="O12" s="1163"/>
      <c r="P12" s="1163"/>
    </row>
    <row r="13" spans="1:18" s="536" customFormat="1" ht="12.75" customHeight="1" x14ac:dyDescent="0.2">
      <c r="A13" s="1139" t="str">
        <f>'Uses of Funds'!A5</f>
        <v>Number of Units:</v>
      </c>
      <c r="B13" s="1140"/>
      <c r="C13" s="1141"/>
      <c r="D13" s="851">
        <f>SUM(E13+G13)</f>
        <v>0</v>
      </c>
      <c r="E13" s="1170">
        <f>'Uses of Funds'!D5</f>
        <v>0</v>
      </c>
      <c r="F13" s="1170"/>
      <c r="G13" s="538">
        <f>'Uses of Funds'!E5</f>
        <v>0</v>
      </c>
      <c r="N13" s="1164" t="s">
        <v>28</v>
      </c>
      <c r="O13" s="1164"/>
      <c r="P13" s="1164"/>
    </row>
    <row r="14" spans="1:18" s="536" customFormat="1" ht="12" x14ac:dyDescent="0.2">
      <c r="A14" s="1166" t="str">
        <f>'Uses of Funds'!A6</f>
        <v>Residential Unit Square Footage:</v>
      </c>
      <c r="B14" s="1167"/>
      <c r="C14" s="1168"/>
      <c r="D14" s="852">
        <f t="shared" ref="D14:D17" si="0">SUM(E14+G14)</f>
        <v>0</v>
      </c>
      <c r="E14" s="1170">
        <f>'Uses of Funds'!D6</f>
        <v>0</v>
      </c>
      <c r="F14" s="1170"/>
      <c r="G14" s="538">
        <f>'Uses of Funds'!E6</f>
        <v>0</v>
      </c>
      <c r="N14" s="1164"/>
      <c r="O14" s="1164"/>
      <c r="P14" s="1164"/>
    </row>
    <row r="15" spans="1:18" s="536" customFormat="1" ht="12" x14ac:dyDescent="0.2">
      <c r="A15" s="1166" t="str">
        <f>'Uses of Funds'!A7</f>
        <v>Residential Common Areas:</v>
      </c>
      <c r="B15" s="1167"/>
      <c r="C15" s="1168"/>
      <c r="D15" s="852">
        <f t="shared" si="0"/>
        <v>0</v>
      </c>
      <c r="E15" s="1171">
        <f>'Uses of Funds'!D7</f>
        <v>0</v>
      </c>
      <c r="F15" s="1171"/>
      <c r="G15" s="539">
        <f>'Uses of Funds'!E7</f>
        <v>0</v>
      </c>
      <c r="K15" s="540"/>
      <c r="L15" s="540"/>
      <c r="M15" s="540"/>
      <c r="N15" s="541" t="s">
        <v>30</v>
      </c>
      <c r="O15" s="542"/>
      <c r="P15" s="542"/>
    </row>
    <row r="16" spans="1:18" s="536" customFormat="1" ht="12" x14ac:dyDescent="0.2">
      <c r="A16" s="1166" t="str">
        <f>'Uses of Funds'!A8</f>
        <v>Commercial/other</v>
      </c>
      <c r="B16" s="1167"/>
      <c r="C16" s="1168"/>
      <c r="D16" s="852">
        <f t="shared" si="0"/>
        <v>0</v>
      </c>
      <c r="E16" s="1170">
        <v>0</v>
      </c>
      <c r="F16" s="1170"/>
      <c r="G16" s="539">
        <f>'Uses of Funds'!E8</f>
        <v>0</v>
      </c>
    </row>
    <row r="17" spans="1:13" s="536" customFormat="1" ht="12" x14ac:dyDescent="0.2">
      <c r="A17" s="1139" t="str">
        <f>'Uses of Funds'!A9</f>
        <v>Total Residential Square Footage:</v>
      </c>
      <c r="B17" s="1140"/>
      <c r="C17" s="1141"/>
      <c r="D17" s="852">
        <f t="shared" si="0"/>
        <v>0</v>
      </c>
      <c r="E17" s="1171">
        <f>'Uses of Funds'!D9</f>
        <v>0</v>
      </c>
      <c r="F17" s="1171"/>
      <c r="G17" s="539">
        <f>'Uses of Funds'!E9</f>
        <v>0</v>
      </c>
    </row>
    <row r="18" spans="1:13" s="536" customFormat="1" ht="12" x14ac:dyDescent="0.2">
      <c r="A18" s="1139" t="str">
        <f>'Uses of Funds'!A10</f>
        <v>Total Square Footage:</v>
      </c>
      <c r="B18" s="1140"/>
      <c r="C18" s="1141"/>
      <c r="D18" s="851">
        <f>SUM(D16+D17)</f>
        <v>0</v>
      </c>
      <c r="E18" s="743"/>
      <c r="G18" s="743"/>
    </row>
    <row r="19" spans="1:13" s="544" customFormat="1" ht="12" x14ac:dyDescent="0.2">
      <c r="A19" s="1165"/>
      <c r="B19" s="1165"/>
      <c r="C19" s="1165"/>
      <c r="D19" s="1165"/>
      <c r="E19" s="1165"/>
      <c r="F19" s="1165"/>
      <c r="G19" s="1165"/>
      <c r="H19" s="1165"/>
      <c r="I19" s="1165"/>
    </row>
    <row r="20" spans="1:13" s="536" customFormat="1" ht="12" x14ac:dyDescent="0.2">
      <c r="A20" s="1142" t="s">
        <v>810</v>
      </c>
      <c r="B20" s="1142"/>
      <c r="C20" s="1143" t="str">
        <f>G5</f>
        <v>Initial Application</v>
      </c>
      <c r="D20" s="1144"/>
      <c r="E20" s="1144"/>
      <c r="F20" s="1144"/>
      <c r="G20" s="1144"/>
      <c r="H20" s="1144"/>
      <c r="I20" s="1144"/>
    </row>
    <row r="21" spans="1:13" s="536" customFormat="1" ht="12" x14ac:dyDescent="0.2">
      <c r="A21" s="648"/>
      <c r="B21" s="1145"/>
      <c r="C21" s="1145"/>
      <c r="D21" s="1145"/>
      <c r="E21" s="1145"/>
      <c r="F21" s="1145"/>
      <c r="G21" s="1145"/>
      <c r="H21" s="1145"/>
      <c r="I21" s="1145"/>
    </row>
    <row r="22" spans="1:13" s="536" customFormat="1" ht="12" x14ac:dyDescent="0.2">
      <c r="A22" s="649" t="s">
        <v>811</v>
      </c>
      <c r="B22" s="650"/>
      <c r="C22" s="650"/>
      <c r="D22" s="544"/>
      <c r="E22" s="544"/>
      <c r="F22" s="544"/>
      <c r="G22" s="544"/>
      <c r="H22" s="544"/>
      <c r="I22" s="544"/>
    </row>
    <row r="23" spans="1:13" s="540" customFormat="1" ht="24" x14ac:dyDescent="0.2">
      <c r="A23" s="651"/>
      <c r="B23" s="651"/>
      <c r="C23" s="651"/>
      <c r="D23" s="652" t="s">
        <v>139</v>
      </c>
      <c r="E23" s="1146" t="s">
        <v>146</v>
      </c>
      <c r="F23" s="1146"/>
      <c r="G23" s="652" t="s">
        <v>800</v>
      </c>
      <c r="H23" s="652" t="s">
        <v>801</v>
      </c>
      <c r="I23" s="543"/>
      <c r="K23" s="536"/>
      <c r="L23" s="536"/>
      <c r="M23" s="536"/>
    </row>
    <row r="24" spans="1:13" s="536" customFormat="1" ht="12" x14ac:dyDescent="0.2">
      <c r="A24" s="653"/>
      <c r="B24" s="1172" t="s">
        <v>814</v>
      </c>
      <c r="C24" s="1173"/>
      <c r="D24" s="667">
        <f>D25+D26+D27</f>
        <v>0</v>
      </c>
      <c r="E24" s="1147">
        <f>IF(ISERROR(D24/$D$13),,D24/$D$13)</f>
        <v>0</v>
      </c>
      <c r="F24" s="1147"/>
      <c r="G24" s="672">
        <f>IF(ISERROR(D24/$D$17),,D24/$D$17)</f>
        <v>0</v>
      </c>
      <c r="H24" s="668" t="s">
        <v>153</v>
      </c>
      <c r="I24" s="544"/>
    </row>
    <row r="25" spans="1:13" s="536" customFormat="1" ht="12" x14ac:dyDescent="0.2">
      <c r="A25" s="653"/>
      <c r="B25" s="1172" t="s">
        <v>143</v>
      </c>
      <c r="C25" s="1173"/>
      <c r="D25" s="667">
        <f>IF($C$20="Initial Application",'Uses of Funds'!E26,(IF(Summary!$C$20="Final Application",'Uses of Funds'!$M26,)))</f>
        <v>0</v>
      </c>
      <c r="E25" s="1147">
        <f>IF(ISERROR(D25/$D$13),,D25/$D$13)</f>
        <v>0</v>
      </c>
      <c r="F25" s="1147"/>
      <c r="G25" s="853">
        <f t="shared" ref="G25:G27" si="1">IF(ISERROR(D25/$D$17),,D25/$D$17)</f>
        <v>0</v>
      </c>
      <c r="H25" s="669">
        <f>IF(ISERROR(D25/D$24),,D25/D$24)</f>
        <v>0</v>
      </c>
      <c r="I25" s="544"/>
    </row>
    <row r="26" spans="1:13" s="536" customFormat="1" ht="12" x14ac:dyDescent="0.2">
      <c r="A26" s="653"/>
      <c r="B26" s="1172" t="s">
        <v>144</v>
      </c>
      <c r="C26" s="1173"/>
      <c r="D26" s="667">
        <f>IF($C$20="Initial Application",'Uses of Funds'!E56,(IF(Summary!$C$20="Final Application",'Uses of Funds'!M56,)))</f>
        <v>0</v>
      </c>
      <c r="E26" s="1147">
        <f>IF(ISERROR(D26/$D$13),,D26/$D$13)</f>
        <v>0</v>
      </c>
      <c r="F26" s="1147"/>
      <c r="G26" s="853">
        <f t="shared" si="1"/>
        <v>0</v>
      </c>
      <c r="H26" s="669">
        <f t="shared" ref="H26:H27" si="2">IF(ISERROR(D26/D$24),,D26/D$24)</f>
        <v>0</v>
      </c>
      <c r="I26" s="544"/>
    </row>
    <row r="27" spans="1:13" s="536" customFormat="1" ht="12" x14ac:dyDescent="0.2">
      <c r="A27" s="653"/>
      <c r="B27" s="1172" t="s">
        <v>145</v>
      </c>
      <c r="C27" s="1173"/>
      <c r="D27" s="667">
        <f>IF($C$20="Initial Application",'Uses of Funds'!E170,(IF(Summary!$C$20="Final Application",'Uses of Funds'!$M170,)))</f>
        <v>0</v>
      </c>
      <c r="E27" s="1147">
        <f>IF(ISERROR(D27/$D$13),,D27/$D$13)</f>
        <v>0</v>
      </c>
      <c r="F27" s="1147"/>
      <c r="G27" s="853">
        <f t="shared" si="1"/>
        <v>0</v>
      </c>
      <c r="H27" s="669">
        <f t="shared" si="2"/>
        <v>0</v>
      </c>
      <c r="I27" s="544"/>
    </row>
    <row r="28" spans="1:13" s="536" customFormat="1" ht="12" x14ac:dyDescent="0.2">
      <c r="A28" s="650"/>
      <c r="B28" s="650"/>
      <c r="C28" s="650"/>
      <c r="D28" s="544"/>
      <c r="E28" s="544"/>
      <c r="F28" s="544"/>
      <c r="G28" s="544"/>
      <c r="H28" s="544"/>
      <c r="I28" s="544"/>
    </row>
    <row r="29" spans="1:13" s="536" customFormat="1" ht="12" x14ac:dyDescent="0.2">
      <c r="A29" s="649" t="s">
        <v>940</v>
      </c>
      <c r="B29" s="654"/>
      <c r="C29" s="654"/>
      <c r="D29" s="655"/>
      <c r="E29" s="655"/>
      <c r="F29" s="655"/>
      <c r="G29" s="1135" t="s">
        <v>956</v>
      </c>
      <c r="H29" s="544"/>
      <c r="I29" s="544"/>
    </row>
    <row r="30" spans="1:13" s="536" customFormat="1" ht="12" x14ac:dyDescent="0.2">
      <c r="A30" s="650"/>
      <c r="B30" s="654"/>
      <c r="C30" s="654"/>
      <c r="D30" s="654"/>
      <c r="E30" s="656" t="s">
        <v>855</v>
      </c>
      <c r="F30" s="656" t="s">
        <v>856</v>
      </c>
      <c r="G30" s="1136"/>
      <c r="H30" s="544"/>
      <c r="I30" s="544"/>
    </row>
    <row r="31" spans="1:13" s="536" customFormat="1" ht="12" x14ac:dyDescent="0.2">
      <c r="A31" s="650"/>
      <c r="B31" s="654"/>
      <c r="C31" s="1177" t="s">
        <v>941</v>
      </c>
      <c r="D31" s="1177"/>
      <c r="E31" s="670">
        <f>SUMIF(Income!$B$16:$B$57,"0",Income!$AT$16:$AT$57)</f>
        <v>0</v>
      </c>
      <c r="F31" s="670">
        <f>SUMIF(Income!$B$16:$B$57,"0",Income!$N$16:$N$57)</f>
        <v>0</v>
      </c>
      <c r="G31" s="922">
        <f>IF(ISERROR($G$39/F31),,$G$39/F31)</f>
        <v>0</v>
      </c>
      <c r="H31" s="544"/>
      <c r="I31" s="544"/>
    </row>
    <row r="32" spans="1:13" s="536" customFormat="1" ht="12" x14ac:dyDescent="0.2">
      <c r="A32" s="650"/>
      <c r="B32" s="654"/>
      <c r="C32" s="1177" t="s">
        <v>848</v>
      </c>
      <c r="D32" s="1177"/>
      <c r="E32" s="670">
        <f>SUMIF(Income!$B$16:$B$57,"1",Income!$AT$16:$AT$57)</f>
        <v>0</v>
      </c>
      <c r="F32" s="670">
        <f>SUMIF(Income!$B$16:$B$57,"1",Income!$N$16:$N$57)</f>
        <v>0</v>
      </c>
      <c r="G32" s="922">
        <f t="shared" ref="G32:G36" si="3">IF(ISERROR($G$39/F32),,$G$39/F32)</f>
        <v>0</v>
      </c>
      <c r="H32" s="544"/>
      <c r="I32" s="544"/>
    </row>
    <row r="33" spans="1:16" s="536" customFormat="1" ht="12" x14ac:dyDescent="0.2">
      <c r="A33" s="650"/>
      <c r="B33" s="654"/>
      <c r="C33" s="1177" t="s">
        <v>849</v>
      </c>
      <c r="D33" s="1177"/>
      <c r="E33" s="670">
        <f>SUMIF(Income!$B$16:$B$57,"2",Income!$AT$16:$AT$57)</f>
        <v>0</v>
      </c>
      <c r="F33" s="670">
        <f>SUMIF(Income!$B$16:$B$57,"2",Income!$N$16:$N$57)</f>
        <v>0</v>
      </c>
      <c r="G33" s="922">
        <f t="shared" si="3"/>
        <v>0</v>
      </c>
      <c r="H33" s="544"/>
      <c r="I33" s="544"/>
    </row>
    <row r="34" spans="1:16" s="536" customFormat="1" ht="12" x14ac:dyDescent="0.2">
      <c r="A34" s="650"/>
      <c r="B34" s="654"/>
      <c r="C34" s="1177" t="s">
        <v>850</v>
      </c>
      <c r="D34" s="1177"/>
      <c r="E34" s="670">
        <f>SUMIF(Income!$B$16:$B$57,"3",Income!$AT$16:$AT$57)</f>
        <v>0</v>
      </c>
      <c r="F34" s="670">
        <f>SUMIF(Income!$B$16:$B$57,"3",Income!$N$16:$N$57)</f>
        <v>0</v>
      </c>
      <c r="G34" s="922">
        <f t="shared" si="3"/>
        <v>0</v>
      </c>
      <c r="H34" s="544"/>
      <c r="I34" s="544"/>
      <c r="K34" s="540"/>
      <c r="L34" s="540"/>
      <c r="M34" s="540"/>
      <c r="N34" s="540"/>
      <c r="O34" s="540"/>
      <c r="P34" s="540"/>
    </row>
    <row r="35" spans="1:16" s="536" customFormat="1" ht="12" x14ac:dyDescent="0.2">
      <c r="A35" s="650"/>
      <c r="B35" s="654"/>
      <c r="C35" s="1177" t="s">
        <v>851</v>
      </c>
      <c r="D35" s="1177"/>
      <c r="E35" s="670">
        <f>SUMIF(Income!$B$16:$B$57,"4",Income!$AT$16:$AT$57)</f>
        <v>0</v>
      </c>
      <c r="F35" s="670">
        <f>SUMIF(Income!$B$16:$B$57,"4",Income!$N$16:$N$57)</f>
        <v>0</v>
      </c>
      <c r="G35" s="922">
        <f t="shared" si="3"/>
        <v>0</v>
      </c>
      <c r="H35" s="544"/>
      <c r="I35" s="544"/>
    </row>
    <row r="36" spans="1:16" s="536" customFormat="1" ht="12" x14ac:dyDescent="0.2">
      <c r="A36" s="650"/>
      <c r="B36" s="654"/>
      <c r="C36" s="1177" t="s">
        <v>852</v>
      </c>
      <c r="D36" s="1177"/>
      <c r="E36" s="670">
        <f>SUMIF(Income!$B$16:$B$57,"5",Income!$AT$16:$AT$57)</f>
        <v>0</v>
      </c>
      <c r="F36" s="670">
        <f>SUMIF(Income!$B$16:$B$57,"5",Income!$N$16:$N$57)</f>
        <v>0</v>
      </c>
      <c r="G36" s="922">
        <f t="shared" si="3"/>
        <v>0</v>
      </c>
      <c r="H36" s="544"/>
      <c r="I36" s="544"/>
    </row>
    <row r="37" spans="1:16" s="536" customFormat="1" ht="12" x14ac:dyDescent="0.2">
      <c r="A37" s="650"/>
      <c r="B37" s="654"/>
      <c r="C37" s="654"/>
      <c r="D37" s="654"/>
      <c r="E37" s="654"/>
      <c r="F37" s="654"/>
      <c r="G37" s="654"/>
      <c r="H37" s="544"/>
      <c r="I37" s="544"/>
    </row>
    <row r="38" spans="1:16" s="536" customFormat="1" ht="12" x14ac:dyDescent="0.2">
      <c r="A38" s="650"/>
      <c r="B38" s="654"/>
      <c r="C38" s="1175" t="s">
        <v>33</v>
      </c>
      <c r="D38" s="1175"/>
      <c r="E38" s="1176"/>
      <c r="F38" s="538">
        <f>'Uses of Funds'!C7</f>
        <v>0</v>
      </c>
      <c r="G38" s="667" t="str">
        <f>IF(F38&gt;0,F38*G40/D13,"-")</f>
        <v>-</v>
      </c>
      <c r="H38" s="544"/>
      <c r="I38" s="544"/>
    </row>
    <row r="39" spans="1:16" s="536" customFormat="1" ht="12" x14ac:dyDescent="0.2">
      <c r="A39" s="650"/>
      <c r="B39" s="1137" t="s">
        <v>929</v>
      </c>
      <c r="C39" s="1137"/>
      <c r="D39" s="1137"/>
      <c r="E39" s="1137"/>
      <c r="F39" s="1137"/>
      <c r="G39" s="667">
        <f>IF($C$20="Initial Application",'Uses of Funds'!$C$186,(IF(Summary!$C$20="Final Application",'Uses of Funds'!$D$186,"-")))</f>
        <v>0</v>
      </c>
      <c r="H39" s="544"/>
      <c r="I39" s="544"/>
    </row>
    <row r="40" spans="1:16" s="536" customFormat="1" ht="12" x14ac:dyDescent="0.2">
      <c r="A40" s="650"/>
      <c r="B40" s="1175" t="s">
        <v>930</v>
      </c>
      <c r="C40" s="1175"/>
      <c r="D40" s="1175"/>
      <c r="E40" s="1175"/>
      <c r="F40" s="1176"/>
      <c r="G40" s="671" t="str">
        <f>IF(ISERROR(G39/'Uses of Funds'!C9),"-",G39/'Uses of Funds'!C9)</f>
        <v>-</v>
      </c>
      <c r="H40" s="544"/>
      <c r="I40" s="544"/>
    </row>
    <row r="41" spans="1:16" s="536" customFormat="1" ht="12" x14ac:dyDescent="0.2">
      <c r="A41" s="650"/>
      <c r="B41" s="544"/>
      <c r="C41" s="544"/>
      <c r="D41" s="544"/>
      <c r="E41" s="544"/>
      <c r="F41" s="544"/>
      <c r="G41" s="544"/>
      <c r="H41" s="544"/>
      <c r="I41" s="544"/>
    </row>
    <row r="42" spans="1:16" s="536" customFormat="1" ht="12" x14ac:dyDescent="0.2">
      <c r="A42" s="653" t="s">
        <v>47</v>
      </c>
      <c r="B42" s="650"/>
      <c r="C42" s="650"/>
      <c r="D42" s="544"/>
      <c r="E42" s="544"/>
      <c r="F42" s="544"/>
      <c r="G42" s="544"/>
      <c r="H42" s="544"/>
      <c r="I42" s="544"/>
    </row>
    <row r="43" spans="1:16" s="540" customFormat="1" ht="12" x14ac:dyDescent="0.2">
      <c r="A43" s="651"/>
      <c r="B43" s="651"/>
      <c r="C43" s="651"/>
      <c r="D43" s="652" t="s">
        <v>139</v>
      </c>
      <c r="E43" s="1146" t="s">
        <v>146</v>
      </c>
      <c r="F43" s="1146"/>
      <c r="G43" s="657" t="s">
        <v>800</v>
      </c>
      <c r="H43" s="543"/>
      <c r="I43" s="543"/>
      <c r="K43" s="536"/>
      <c r="L43" s="536"/>
      <c r="M43" s="536"/>
      <c r="N43" s="536"/>
      <c r="O43" s="536"/>
      <c r="P43" s="536"/>
    </row>
    <row r="44" spans="1:16" s="536" customFormat="1" ht="12" x14ac:dyDescent="0.2">
      <c r="A44" s="1172" t="s">
        <v>927</v>
      </c>
      <c r="B44" s="1172"/>
      <c r="C44" s="1173"/>
      <c r="D44" s="667">
        <f>IF($C$20="Initial Application",'Uses of Funds'!$C$183,(IF(Summary!$C$20="Final Application",'Uses of Funds'!$D$183,)))</f>
        <v>0</v>
      </c>
      <c r="E44" s="1174">
        <f t="shared" ref="E44:E49" si="4">IF(ISERROR(D44/$D$13),,D44/$D$13)</f>
        <v>0</v>
      </c>
      <c r="F44" s="1174"/>
      <c r="G44" s="672">
        <f t="shared" ref="G44:G49" si="5">IF(ISERROR(D44/$E$17),,D44/$E$17)</f>
        <v>0</v>
      </c>
      <c r="H44" s="544"/>
      <c r="I44" s="544"/>
    </row>
    <row r="45" spans="1:16" s="536" customFormat="1" ht="12" x14ac:dyDescent="0.2">
      <c r="A45" s="1172" t="s">
        <v>805</v>
      </c>
      <c r="B45" s="1172"/>
      <c r="C45" s="1173"/>
      <c r="D45" s="667">
        <f>D46+D50+D48</f>
        <v>0</v>
      </c>
      <c r="E45" s="1174">
        <f t="shared" si="4"/>
        <v>0</v>
      </c>
      <c r="F45" s="1174"/>
      <c r="G45" s="672">
        <f t="shared" si="5"/>
        <v>0</v>
      </c>
      <c r="H45" s="544"/>
      <c r="I45" s="544"/>
      <c r="K45" s="540"/>
      <c r="L45" s="540"/>
      <c r="M45" s="540"/>
      <c r="N45" s="540"/>
      <c r="O45" s="540"/>
      <c r="P45" s="540"/>
    </row>
    <row r="46" spans="1:16" s="536" customFormat="1" ht="12" x14ac:dyDescent="0.2">
      <c r="A46" s="1172" t="s">
        <v>806</v>
      </c>
      <c r="B46" s="1172"/>
      <c r="C46" s="1173"/>
      <c r="D46" s="667">
        <f>IF($C$20="Initial Application",'Uses of Funds'!$E$46,(IF(Summary!$C$20="Final Application",'Uses of Funds'!$M$46,)))</f>
        <v>0</v>
      </c>
      <c r="E46" s="1174">
        <f t="shared" si="4"/>
        <v>0</v>
      </c>
      <c r="F46" s="1174"/>
      <c r="G46" s="672">
        <f t="shared" si="5"/>
        <v>0</v>
      </c>
      <c r="H46" s="544"/>
      <c r="I46" s="544"/>
    </row>
    <row r="47" spans="1:16" s="536" customFormat="1" ht="12" x14ac:dyDescent="0.2">
      <c r="A47" s="1172" t="s">
        <v>807</v>
      </c>
      <c r="B47" s="1172"/>
      <c r="C47" s="1173"/>
      <c r="D47" s="667">
        <f>IF($C$20="Initial Application",'Uses of Funds'!$E$47,(IF(Summary!$C$20="Final Application",'Uses of Funds'!$M$47,)))</f>
        <v>0</v>
      </c>
      <c r="E47" s="1174">
        <f t="shared" si="4"/>
        <v>0</v>
      </c>
      <c r="F47" s="1174"/>
      <c r="G47" s="672">
        <f t="shared" si="5"/>
        <v>0</v>
      </c>
      <c r="H47" s="544"/>
      <c r="I47" s="544"/>
    </row>
    <row r="48" spans="1:16" s="536" customFormat="1" ht="12" x14ac:dyDescent="0.2">
      <c r="A48" s="1172" t="s">
        <v>808</v>
      </c>
      <c r="B48" s="1172"/>
      <c r="C48" s="1173"/>
      <c r="D48" s="667">
        <f>IF($C$20="Initial Application",'Uses of Funds'!$E$50,(IF(Summary!$C$20="Final Application",'Uses of Funds'!$M$50,)))</f>
        <v>0</v>
      </c>
      <c r="E48" s="1174">
        <f t="shared" si="4"/>
        <v>0</v>
      </c>
      <c r="F48" s="1174"/>
      <c r="G48" s="672">
        <f t="shared" si="5"/>
        <v>0</v>
      </c>
      <c r="H48" s="544"/>
      <c r="I48" s="544"/>
      <c r="K48" s="543"/>
      <c r="L48" s="543"/>
      <c r="M48" s="543"/>
      <c r="N48" s="543"/>
      <c r="O48" s="543"/>
      <c r="P48" s="543"/>
    </row>
    <row r="49" spans="1:16" s="536" customFormat="1" ht="12" x14ac:dyDescent="0.2">
      <c r="A49" s="1172" t="s">
        <v>127</v>
      </c>
      <c r="B49" s="1172"/>
      <c r="C49" s="1173"/>
      <c r="D49" s="667">
        <f>IF($C$20="Initial Application",'Uses of Funds'!$E$45,(IF(Summary!$C$20="Final Application",'Uses of Funds'!$M$45,)))</f>
        <v>0</v>
      </c>
      <c r="E49" s="1174">
        <f t="shared" si="4"/>
        <v>0</v>
      </c>
      <c r="F49" s="1174"/>
      <c r="G49" s="672">
        <f t="shared" si="5"/>
        <v>0</v>
      </c>
      <c r="H49" s="544"/>
      <c r="I49" s="544"/>
    </row>
    <row r="50" spans="1:16" s="536" customFormat="1" ht="15" customHeight="1" x14ac:dyDescent="0.2">
      <c r="A50" s="658"/>
      <c r="B50" s="544"/>
      <c r="C50" s="544"/>
      <c r="D50" s="544"/>
      <c r="E50" s="544"/>
      <c r="F50" s="544"/>
      <c r="G50" s="544"/>
      <c r="H50" s="544"/>
      <c r="I50" s="544"/>
    </row>
    <row r="51" spans="1:16" s="536" customFormat="1" ht="12.75" customHeight="1" x14ac:dyDescent="0.2">
      <c r="A51" s="653" t="s">
        <v>69</v>
      </c>
      <c r="B51" s="650"/>
      <c r="C51" s="650"/>
      <c r="D51" s="544"/>
      <c r="E51" s="544"/>
      <c r="F51" s="544"/>
      <c r="G51" s="544"/>
      <c r="H51" s="544"/>
      <c r="I51" s="544"/>
    </row>
    <row r="52" spans="1:16" s="536" customFormat="1" ht="12.75" customHeight="1" x14ac:dyDescent="0.2">
      <c r="A52" s="653"/>
      <c r="B52" s="650"/>
      <c r="C52" s="650"/>
      <c r="D52" s="652" t="s">
        <v>139</v>
      </c>
      <c r="E52" s="1146" t="s">
        <v>146</v>
      </c>
      <c r="F52" s="1146"/>
      <c r="G52" s="652" t="s">
        <v>942</v>
      </c>
      <c r="H52" s="544"/>
      <c r="I52" s="544"/>
    </row>
    <row r="53" spans="1:16" s="536" customFormat="1" ht="12.75" customHeight="1" x14ac:dyDescent="0.2">
      <c r="A53" s="1172" t="s">
        <v>809</v>
      </c>
      <c r="B53" s="1172"/>
      <c r="C53" s="1173"/>
      <c r="D53" s="667">
        <f>IF($C$20="Initial Application",'Uses of Funds'!$E$82,(IF(Summary!$C$20="Final Application",'Uses of Funds'!$M$82,)))</f>
        <v>0</v>
      </c>
      <c r="E53" s="1191">
        <f>IF(ISERROR(D53/$D$13),,D53/$D$13)</f>
        <v>0</v>
      </c>
      <c r="F53" s="1192"/>
      <c r="G53" s="673" t="str">
        <f>IF(ISERROR(D53/D26),"-",D53/D26)</f>
        <v>-</v>
      </c>
      <c r="H53" s="544"/>
      <c r="I53" s="544"/>
    </row>
    <row r="54" spans="1:16" s="540" customFormat="1" ht="12" x14ac:dyDescent="0.2">
      <c r="A54" s="651"/>
      <c r="B54" s="651"/>
      <c r="C54" s="651"/>
      <c r="D54" s="652" t="s">
        <v>139</v>
      </c>
      <c r="E54" s="1146" t="s">
        <v>813</v>
      </c>
      <c r="F54" s="1146"/>
      <c r="G54" s="652" t="s">
        <v>146</v>
      </c>
      <c r="H54" s="543"/>
      <c r="I54" s="543"/>
      <c r="K54" s="536"/>
      <c r="L54" s="536"/>
      <c r="M54" s="536"/>
      <c r="N54" s="536"/>
      <c r="O54" s="536"/>
      <c r="P54" s="536"/>
    </row>
    <row r="55" spans="1:16" s="536" customFormat="1" ht="12" x14ac:dyDescent="0.2">
      <c r="A55" s="1178" t="s">
        <v>116</v>
      </c>
      <c r="B55" s="1178"/>
      <c r="C55" s="1179"/>
      <c r="D55" s="667">
        <f>IF($C$20="Initial Application",'Uses of Funds'!$E$154,(IF(Summary!$C$20="Final Application",'Uses of Funds'!$M$154,)))</f>
        <v>0</v>
      </c>
      <c r="E55" s="1190">
        <f>IF(ISERROR(D55/(D27-D55)),,D55/(D27-D55))</f>
        <v>0</v>
      </c>
      <c r="F55" s="1190"/>
      <c r="G55" s="674">
        <f>IF(ISERROR(D55/$D$13),,D55/$D$13)</f>
        <v>0</v>
      </c>
      <c r="H55" s="544"/>
      <c r="I55" s="544"/>
    </row>
    <row r="56" spans="1:16" s="536" customFormat="1" ht="12" x14ac:dyDescent="0.2">
      <c r="A56" s="650"/>
      <c r="B56" s="650"/>
      <c r="C56" s="650"/>
      <c r="D56" s="544"/>
      <c r="E56" s="544"/>
      <c r="F56" s="544"/>
      <c r="G56" s="544"/>
      <c r="H56" s="544"/>
      <c r="I56" s="544"/>
    </row>
    <row r="57" spans="1:16" s="543" customFormat="1" ht="12" customHeight="1" x14ac:dyDescent="0.2">
      <c r="A57" s="650"/>
      <c r="B57" s="650"/>
      <c r="C57" s="650"/>
      <c r="D57" s="544"/>
      <c r="E57" s="544"/>
      <c r="F57" s="544"/>
      <c r="G57" s="544"/>
      <c r="K57" s="540"/>
      <c r="L57" s="540"/>
      <c r="M57" s="540"/>
      <c r="N57" s="540"/>
      <c r="O57" s="540"/>
      <c r="P57" s="540"/>
    </row>
    <row r="58" spans="1:16" s="536" customFormat="1" ht="12" x14ac:dyDescent="0.2">
      <c r="A58" s="1181" t="s">
        <v>815</v>
      </c>
      <c r="B58" s="1181"/>
      <c r="C58" s="1181"/>
      <c r="D58" s="544"/>
      <c r="E58" s="544"/>
      <c r="F58" s="544"/>
      <c r="G58" s="544"/>
      <c r="H58" s="544"/>
      <c r="I58" s="544"/>
    </row>
    <row r="59" spans="1:16" s="536" customFormat="1" ht="12" x14ac:dyDescent="0.2">
      <c r="A59" s="1140" t="s">
        <v>820</v>
      </c>
      <c r="B59" s="1140"/>
      <c r="C59" s="1140"/>
      <c r="D59" s="659" t="s">
        <v>36</v>
      </c>
      <c r="E59" s="1184" t="s">
        <v>826</v>
      </c>
      <c r="F59" s="1184"/>
      <c r="G59" s="659" t="s">
        <v>828</v>
      </c>
      <c r="H59" s="544"/>
      <c r="I59" s="544"/>
    </row>
    <row r="60" spans="1:16" s="536" customFormat="1" ht="12.75" customHeight="1" x14ac:dyDescent="0.2">
      <c r="A60" s="1178" t="s">
        <v>816</v>
      </c>
      <c r="B60" s="1178"/>
      <c r="C60" s="1178"/>
      <c r="D60" s="675">
        <f>Income!P83</f>
        <v>0</v>
      </c>
      <c r="E60" s="1188" t="s">
        <v>392</v>
      </c>
      <c r="F60" s="1189"/>
      <c r="G60" s="674">
        <f>IF(ISERROR(D60/$D$13),,D60/$D$13)</f>
        <v>0</v>
      </c>
      <c r="H60" s="544"/>
      <c r="I60" s="544"/>
    </row>
    <row r="61" spans="1:16" s="536" customFormat="1" ht="12" customHeight="1" x14ac:dyDescent="0.2">
      <c r="A61" s="1178" t="s">
        <v>817</v>
      </c>
      <c r="B61" s="1178"/>
      <c r="C61" s="1178"/>
      <c r="D61" s="675" t="str">
        <f>IF(IncomewithOAHTC!N16&gt;0,IncomewithOAHTC!P83,"-")</f>
        <v>-</v>
      </c>
      <c r="E61" s="1188" t="s">
        <v>392</v>
      </c>
      <c r="F61" s="1189"/>
      <c r="G61" s="854" t="str">
        <f>IF(IncomewithOAHTC!N16&gt;0,D61/D13,"-")</f>
        <v>-</v>
      </c>
      <c r="H61" s="544"/>
      <c r="I61" s="544"/>
    </row>
    <row r="62" spans="1:16" s="536" customFormat="1" ht="12" customHeight="1" x14ac:dyDescent="0.2">
      <c r="A62" s="1178"/>
      <c r="B62" s="1178"/>
      <c r="C62" s="1179"/>
      <c r="D62" s="660"/>
      <c r="E62" s="1186"/>
      <c r="F62" s="1186"/>
      <c r="G62" s="660"/>
      <c r="H62" s="544"/>
      <c r="I62" s="544"/>
      <c r="L62" s="543"/>
      <c r="M62" s="543"/>
      <c r="N62" s="543"/>
      <c r="O62" s="543"/>
      <c r="P62" s="543"/>
    </row>
    <row r="63" spans="1:16" s="536" customFormat="1" ht="12" customHeight="1" x14ac:dyDescent="0.2">
      <c r="A63" s="1180" t="s">
        <v>818</v>
      </c>
      <c r="B63" s="1180"/>
      <c r="C63" s="1180"/>
      <c r="D63" s="659" t="s">
        <v>831</v>
      </c>
      <c r="E63" s="1187" t="s">
        <v>832</v>
      </c>
      <c r="F63" s="1187"/>
      <c r="G63" s="661" t="s">
        <v>833</v>
      </c>
      <c r="H63" s="544"/>
      <c r="I63" s="544"/>
    </row>
    <row r="64" spans="1:16" s="536" customFormat="1" ht="12" x14ac:dyDescent="0.2">
      <c r="A64" s="1178" t="s">
        <v>821</v>
      </c>
      <c r="B64" s="1178"/>
      <c r="C64" s="1178"/>
      <c r="D64" s="676">
        <f>Expenses!D83</f>
        <v>0</v>
      </c>
      <c r="E64" s="1185">
        <f>IF(ISERROR(D64/D$60),,D64/D$60)</f>
        <v>0</v>
      </c>
      <c r="F64" s="1185"/>
      <c r="G64" s="677">
        <f>IF(ISERROR(D64/D$61),,D64/D$61)</f>
        <v>0</v>
      </c>
      <c r="H64" s="544"/>
      <c r="I64" s="544"/>
    </row>
    <row r="65" spans="1:17" s="536" customFormat="1" ht="12" x14ac:dyDescent="0.2">
      <c r="A65" s="1178" t="s">
        <v>829</v>
      </c>
      <c r="B65" s="1178"/>
      <c r="C65" s="1178"/>
      <c r="D65" s="676" t="str">
        <f>Expenses!D75</f>
        <v>-</v>
      </c>
      <c r="E65" s="1185">
        <f t="shared" ref="E65:E74" si="6">IF(ISERROR(D65/D$60),,D65/D$60)</f>
        <v>0</v>
      </c>
      <c r="F65" s="1185"/>
      <c r="G65" s="677">
        <f>IF(ISERROR(D65/D$61),,D65/D$61)</f>
        <v>0</v>
      </c>
      <c r="H65" s="544"/>
      <c r="I65" s="544"/>
    </row>
    <row r="66" spans="1:17" s="536" customFormat="1" ht="12" x14ac:dyDescent="0.2">
      <c r="A66" s="1178" t="s">
        <v>830</v>
      </c>
      <c r="B66" s="1178"/>
      <c r="C66" s="1178"/>
      <c r="D66" s="676" t="str">
        <f>Expenses!D62</f>
        <v>-</v>
      </c>
      <c r="E66" s="1185">
        <f t="shared" si="6"/>
        <v>0</v>
      </c>
      <c r="F66" s="1185"/>
      <c r="G66" s="677">
        <f>IF(ISERROR(D66/D$61),,D66/D$61)</f>
        <v>0</v>
      </c>
      <c r="H66" s="544"/>
      <c r="I66" s="544"/>
    </row>
    <row r="67" spans="1:17" s="536" customFormat="1" ht="12" x14ac:dyDescent="0.2">
      <c r="A67" s="1180" t="s">
        <v>819</v>
      </c>
      <c r="B67" s="1178"/>
      <c r="C67" s="1178"/>
      <c r="D67" s="676">
        <f>IF(ISERROR(D64-(D65+D66)),,D64-(D65+D66))</f>
        <v>0</v>
      </c>
      <c r="E67" s="1185">
        <f t="shared" si="6"/>
        <v>0</v>
      </c>
      <c r="F67" s="1185"/>
      <c r="G67" s="677">
        <f>IF(ISERROR(D67/D$61),,D67/D$61)</f>
        <v>0</v>
      </c>
      <c r="H67" s="544"/>
      <c r="I67" s="544"/>
    </row>
    <row r="68" spans="1:17" s="536" customFormat="1" ht="12" x14ac:dyDescent="0.2">
      <c r="A68" s="1178"/>
      <c r="B68" s="1178"/>
      <c r="C68" s="1179"/>
      <c r="D68" s="660"/>
      <c r="E68" s="1186"/>
      <c r="F68" s="1186"/>
      <c r="G68" s="660"/>
      <c r="H68" s="544"/>
      <c r="I68" s="544"/>
    </row>
    <row r="69" spans="1:17" s="536" customFormat="1" ht="12" x14ac:dyDescent="0.2">
      <c r="A69" s="1178" t="s">
        <v>822</v>
      </c>
      <c r="B69" s="1178"/>
      <c r="C69" s="1178"/>
      <c r="D69" s="676" t="str">
        <f>Expenses!D59</f>
        <v>-</v>
      </c>
      <c r="E69" s="1185">
        <f t="shared" si="6"/>
        <v>0</v>
      </c>
      <c r="F69" s="1185"/>
      <c r="G69" s="677">
        <f>IF(ISERROR(D69/D$61),,D69/D$61)</f>
        <v>0</v>
      </c>
      <c r="H69" s="544"/>
      <c r="I69" s="544"/>
    </row>
    <row r="70" spans="1:17" s="536" customFormat="1" ht="12" x14ac:dyDescent="0.2">
      <c r="A70" s="1178" t="s">
        <v>823</v>
      </c>
      <c r="B70" s="1178"/>
      <c r="C70" s="1178"/>
      <c r="D70" s="676" t="str">
        <f>Expenses!D60</f>
        <v>-</v>
      </c>
      <c r="E70" s="1185">
        <f t="shared" si="6"/>
        <v>0</v>
      </c>
      <c r="F70" s="1185"/>
      <c r="G70" s="677">
        <f>IF(ISERROR(D70/D$61),,D70/D$61)</f>
        <v>0</v>
      </c>
      <c r="H70" s="660"/>
      <c r="I70" s="544"/>
    </row>
    <row r="71" spans="1:17" s="536" customFormat="1" ht="12" x14ac:dyDescent="0.2">
      <c r="A71" s="1180" t="s">
        <v>824</v>
      </c>
      <c r="B71" s="1180"/>
      <c r="C71" s="1180"/>
      <c r="D71" s="676">
        <f>IF(ISERROR(D69+D70),,D69+D70)</f>
        <v>0</v>
      </c>
      <c r="E71" s="1185">
        <f t="shared" si="6"/>
        <v>0</v>
      </c>
      <c r="F71" s="1185"/>
      <c r="G71" s="677">
        <f>IF(ISERROR(D71/D$61),,D71/D$61)</f>
        <v>0</v>
      </c>
      <c r="H71" s="660"/>
      <c r="I71" s="544"/>
      <c r="Q71" s="543"/>
    </row>
    <row r="72" spans="1:17" s="536" customFormat="1" ht="12" x14ac:dyDescent="0.2">
      <c r="A72" s="1178"/>
      <c r="B72" s="1178"/>
      <c r="C72" s="1179"/>
      <c r="D72" s="662"/>
      <c r="E72" s="1186"/>
      <c r="F72" s="1186"/>
      <c r="G72" s="660"/>
      <c r="H72" s="660"/>
      <c r="I72" s="544"/>
    </row>
    <row r="73" spans="1:17" s="536" customFormat="1" ht="12" x14ac:dyDescent="0.2">
      <c r="A73" s="1178" t="s">
        <v>825</v>
      </c>
      <c r="B73" s="1178"/>
      <c r="C73" s="1178"/>
      <c r="D73" s="676" t="str">
        <f>Expenses!D55</f>
        <v>-</v>
      </c>
      <c r="E73" s="1185">
        <f t="shared" si="6"/>
        <v>0</v>
      </c>
      <c r="F73" s="1185"/>
      <c r="G73" s="677">
        <f>IF(ISERROR(D73/D$61),,D73/D$61)</f>
        <v>0</v>
      </c>
      <c r="H73" s="660"/>
      <c r="I73" s="544"/>
    </row>
    <row r="74" spans="1:17" s="536" customFormat="1" ht="12" x14ac:dyDescent="0.2">
      <c r="A74" s="1180" t="s">
        <v>267</v>
      </c>
      <c r="B74" s="1180"/>
      <c r="C74" s="1180"/>
      <c r="D74" s="676" t="str">
        <f>Expenses!D56</f>
        <v>-</v>
      </c>
      <c r="E74" s="1185">
        <f t="shared" si="6"/>
        <v>0</v>
      </c>
      <c r="F74" s="1185"/>
      <c r="G74" s="677">
        <f>IF(ISERROR(D74/D$61),,D74/D$61)</f>
        <v>0</v>
      </c>
      <c r="H74" s="660"/>
      <c r="I74" s="544"/>
      <c r="K74" s="540"/>
      <c r="L74" s="540"/>
      <c r="M74" s="540"/>
      <c r="N74" s="540"/>
      <c r="O74" s="540"/>
      <c r="P74" s="540"/>
    </row>
    <row r="75" spans="1:17" s="536" customFormat="1" ht="12" x14ac:dyDescent="0.2">
      <c r="A75" s="653"/>
      <c r="B75" s="650"/>
      <c r="C75" s="650"/>
      <c r="D75" s="544"/>
      <c r="E75" s="544"/>
      <c r="F75" s="544"/>
      <c r="G75" s="544"/>
      <c r="H75" s="660"/>
      <c r="I75" s="544"/>
    </row>
    <row r="76" spans="1:17" s="536" customFormat="1" ht="12" x14ac:dyDescent="0.2">
      <c r="A76" s="1140" t="s">
        <v>954</v>
      </c>
      <c r="B76" s="1140"/>
      <c r="C76" s="1140"/>
      <c r="D76" s="659" t="s">
        <v>36</v>
      </c>
      <c r="E76" s="1184" t="s">
        <v>826</v>
      </c>
      <c r="F76" s="1184"/>
      <c r="G76" s="659" t="s">
        <v>828</v>
      </c>
      <c r="H76" s="660"/>
      <c r="I76" s="544"/>
    </row>
    <row r="77" spans="1:17" s="536" customFormat="1" ht="12" x14ac:dyDescent="0.2">
      <c r="A77" s="1178" t="s">
        <v>943</v>
      </c>
      <c r="B77" s="1178"/>
      <c r="C77" s="1178"/>
      <c r="D77" s="675">
        <f>Expenses!E122</f>
        <v>0</v>
      </c>
      <c r="E77" s="1185">
        <f>IF(ISERROR(D77/$D$60),,D77/$D$60)</f>
        <v>0</v>
      </c>
      <c r="F77" s="1185"/>
      <c r="G77" s="674">
        <f>IF(ISERROR(D77/$D$13),,D77/$D$13)</f>
        <v>0</v>
      </c>
      <c r="H77" s="660"/>
      <c r="I77" s="544"/>
      <c r="K77" s="543"/>
      <c r="L77" s="543"/>
      <c r="M77" s="543"/>
      <c r="N77" s="543"/>
      <c r="O77" s="543"/>
      <c r="P77" s="543"/>
    </row>
    <row r="78" spans="1:17" s="536" customFormat="1" ht="12" x14ac:dyDescent="0.2">
      <c r="A78" s="1178" t="s">
        <v>944</v>
      </c>
      <c r="B78" s="1178"/>
      <c r="C78" s="1178"/>
      <c r="D78" s="675">
        <f>Expenses!E133</f>
        <v>0</v>
      </c>
      <c r="E78" s="1185">
        <f>IF(ISERROR(D78/$D$61),,D78/$D$61)</f>
        <v>0</v>
      </c>
      <c r="F78" s="1185"/>
      <c r="G78" s="674">
        <f>IF(ISERROR(D78/$D$13),,D78/$D$13)</f>
        <v>0</v>
      </c>
      <c r="H78" s="660"/>
      <c r="I78" s="544"/>
      <c r="K78" s="540"/>
      <c r="L78" s="540"/>
    </row>
    <row r="79" spans="1:17" s="536" customFormat="1" ht="12" x14ac:dyDescent="0.2">
      <c r="A79" s="1178"/>
      <c r="B79" s="1178"/>
      <c r="C79" s="1179"/>
      <c r="D79" s="660"/>
      <c r="E79" s="1186"/>
      <c r="F79" s="1186"/>
      <c r="G79" s="660"/>
      <c r="H79" s="660"/>
      <c r="I79" s="544"/>
    </row>
    <row r="80" spans="1:17" s="536" customFormat="1" ht="12" x14ac:dyDescent="0.2">
      <c r="A80" s="1140" t="s">
        <v>953</v>
      </c>
      <c r="B80" s="1140"/>
      <c r="C80" s="1140"/>
      <c r="D80" s="659" t="s">
        <v>36</v>
      </c>
      <c r="E80" s="544"/>
      <c r="F80" s="544"/>
      <c r="G80" s="543"/>
      <c r="H80" s="660"/>
      <c r="I80" s="544"/>
    </row>
    <row r="81" spans="1:16" s="536" customFormat="1" ht="12" x14ac:dyDescent="0.2">
      <c r="A81" s="1178" t="s">
        <v>945</v>
      </c>
      <c r="B81" s="1178"/>
      <c r="C81" s="1178"/>
      <c r="D81" s="678" t="str">
        <f>Expenses!E127</f>
        <v>-</v>
      </c>
      <c r="E81" s="544"/>
      <c r="F81" s="544"/>
      <c r="G81" s="544"/>
      <c r="H81" s="660"/>
      <c r="I81" s="544"/>
      <c r="K81" s="543"/>
      <c r="L81" s="543"/>
      <c r="M81" s="543"/>
      <c r="N81" s="543"/>
    </row>
    <row r="82" spans="1:16" s="536" customFormat="1" ht="12" x14ac:dyDescent="0.2">
      <c r="A82" s="1178" t="s">
        <v>946</v>
      </c>
      <c r="B82" s="1178"/>
      <c r="C82" s="1178"/>
      <c r="D82" s="678" t="str">
        <f>IF(IncomewithOAHTC!N16&gt;0,"Expenses!Expenses!E134","-")</f>
        <v>-</v>
      </c>
      <c r="E82" s="544"/>
      <c r="F82" s="544"/>
      <c r="G82" s="544"/>
      <c r="H82" s="544"/>
      <c r="I82" s="544"/>
    </row>
    <row r="83" spans="1:16" s="536" customFormat="1" ht="12" x14ac:dyDescent="0.2">
      <c r="A83" s="1178"/>
      <c r="B83" s="1178"/>
      <c r="C83" s="1179"/>
      <c r="D83" s="660"/>
      <c r="E83" s="660"/>
      <c r="F83" s="544"/>
      <c r="G83" s="544"/>
      <c r="H83" s="544"/>
      <c r="I83" s="544"/>
    </row>
    <row r="84" spans="1:16" s="536" customFormat="1" ht="12" x14ac:dyDescent="0.2">
      <c r="A84" s="1178" t="s">
        <v>947</v>
      </c>
      <c r="B84" s="1178"/>
      <c r="C84" s="1178"/>
      <c r="D84" s="678" t="str">
        <f>Expenses!E128</f>
        <v>-</v>
      </c>
      <c r="E84" s="544"/>
      <c r="F84" s="544"/>
      <c r="G84" s="544"/>
      <c r="H84" s="544"/>
      <c r="I84" s="544"/>
      <c r="K84" s="543"/>
      <c r="L84" s="543"/>
      <c r="M84" s="543"/>
      <c r="N84" s="543"/>
      <c r="O84" s="543"/>
      <c r="P84" s="543"/>
    </row>
    <row r="85" spans="1:16" s="536" customFormat="1" ht="12" x14ac:dyDescent="0.2">
      <c r="A85" s="1178" t="s">
        <v>948</v>
      </c>
      <c r="B85" s="1178"/>
      <c r="C85" s="1178"/>
      <c r="D85" s="856" t="str">
        <f>IF(IncomewithOAHTC!N16&gt;0,"Expenses!Expenses!E135","-")</f>
        <v>-</v>
      </c>
      <c r="E85" s="544"/>
      <c r="F85" s="544"/>
      <c r="G85" s="544"/>
      <c r="H85" s="544"/>
      <c r="I85" s="544"/>
      <c r="K85" s="540"/>
      <c r="L85" s="540"/>
      <c r="M85" s="540"/>
      <c r="N85" s="540"/>
      <c r="O85" s="540"/>
      <c r="P85" s="540"/>
    </row>
    <row r="86" spans="1:16" s="536" customFormat="1" ht="12" x14ac:dyDescent="0.2">
      <c r="A86" s="1178"/>
      <c r="B86" s="1178"/>
      <c r="C86" s="1179"/>
      <c r="D86" s="660"/>
      <c r="E86" s="1186"/>
      <c r="F86" s="1186"/>
      <c r="G86" s="660"/>
      <c r="H86" s="544"/>
      <c r="I86" s="544"/>
    </row>
    <row r="87" spans="1:16" s="536" customFormat="1" ht="12" x14ac:dyDescent="0.2">
      <c r="A87" s="1140" t="s">
        <v>955</v>
      </c>
      <c r="B87" s="1140"/>
      <c r="C87" s="1140"/>
      <c r="D87" s="659" t="s">
        <v>36</v>
      </c>
      <c r="E87" s="1184" t="s">
        <v>826</v>
      </c>
      <c r="F87" s="1184"/>
      <c r="G87" s="659" t="s">
        <v>828</v>
      </c>
      <c r="H87" s="543"/>
      <c r="I87" s="543"/>
      <c r="J87" s="540"/>
    </row>
    <row r="88" spans="1:16" s="536" customFormat="1" ht="12" x14ac:dyDescent="0.2">
      <c r="A88" s="1178" t="s">
        <v>949</v>
      </c>
      <c r="B88" s="1178"/>
      <c r="C88" s="1178"/>
      <c r="D88" s="675">
        <f>Expenses!E125</f>
        <v>0</v>
      </c>
      <c r="E88" s="1185">
        <f>IF(ISERROR(D88/$D$60),,D88/$D$60)</f>
        <v>0</v>
      </c>
      <c r="F88" s="1185"/>
      <c r="G88" s="674">
        <f>IF(ISERROR(D88/$D$13),,D88/$D$13)</f>
        <v>0</v>
      </c>
      <c r="H88" s="544"/>
      <c r="I88" s="544"/>
      <c r="K88" s="543"/>
      <c r="L88" s="543"/>
      <c r="M88" s="543"/>
      <c r="N88" s="543"/>
      <c r="O88" s="543"/>
      <c r="P88" s="543"/>
    </row>
    <row r="89" spans="1:16" s="536" customFormat="1" ht="12" customHeight="1" x14ac:dyDescent="0.2">
      <c r="A89" s="1178" t="s">
        <v>950</v>
      </c>
      <c r="B89" s="1178"/>
      <c r="C89" s="1178"/>
      <c r="D89" s="675" t="str">
        <f>IF(IncomewithOAHTC!N16&gt;0,Expenses!E136,"-")</f>
        <v>-</v>
      </c>
      <c r="E89" s="1185">
        <f>IF(ISERROR(D89/$D$61),,D89/$D$61)</f>
        <v>0</v>
      </c>
      <c r="F89" s="1185"/>
      <c r="G89" s="674">
        <f>IF(ISERROR(D89/$D$13),,D89/$D$13)</f>
        <v>0</v>
      </c>
      <c r="H89" s="544"/>
      <c r="I89" s="544"/>
    </row>
    <row r="90" spans="1:16" s="536" customFormat="1" ht="4.5" customHeight="1" x14ac:dyDescent="0.2">
      <c r="A90" s="1178"/>
      <c r="B90" s="1178"/>
      <c r="C90" s="1179"/>
      <c r="D90" s="660"/>
      <c r="E90" s="1186"/>
      <c r="F90" s="1186"/>
      <c r="G90" s="662"/>
      <c r="H90" s="544"/>
      <c r="I90" s="543"/>
      <c r="J90" s="543"/>
    </row>
    <row r="91" spans="1:16" s="536" customFormat="1" ht="12" x14ac:dyDescent="0.2">
      <c r="A91" s="1178" t="s">
        <v>951</v>
      </c>
      <c r="B91" s="1178"/>
      <c r="C91" s="1178"/>
      <c r="D91" s="675">
        <f>Expenses!E126</f>
        <v>0</v>
      </c>
      <c r="E91" s="1185">
        <f>IF(ISERROR(D91/$D$60),,D91/$D$60)</f>
        <v>0</v>
      </c>
      <c r="F91" s="1185"/>
      <c r="G91" s="674">
        <f>IF(ISERROR(D91/$D$13),,D91/$D$13)</f>
        <v>0</v>
      </c>
      <c r="H91" s="544"/>
      <c r="I91" s="544"/>
    </row>
    <row r="92" spans="1:16" s="536" customFormat="1" ht="12" customHeight="1" x14ac:dyDescent="0.2">
      <c r="A92" s="1178" t="s">
        <v>952</v>
      </c>
      <c r="B92" s="1178"/>
      <c r="C92" s="1178"/>
      <c r="D92" s="855" t="str">
        <f>IF(IncomewithOAHTC!N16&gt;0,Expenses!E137,"-")</f>
        <v>-</v>
      </c>
      <c r="E92" s="1185">
        <f>IF(ISERROR(D92/$D$61),,D92/$D$61)</f>
        <v>0</v>
      </c>
      <c r="F92" s="1185"/>
      <c r="G92" s="674">
        <f>IF(ISERROR(D92/$D$13),,D92/$D$13)</f>
        <v>0</v>
      </c>
      <c r="H92" s="544"/>
      <c r="I92" s="544"/>
    </row>
    <row r="93" spans="1:16" s="536" customFormat="1" ht="12" x14ac:dyDescent="0.2">
      <c r="A93" s="653"/>
      <c r="B93" s="650"/>
      <c r="C93" s="650"/>
      <c r="D93" s="544"/>
      <c r="E93" s="544"/>
      <c r="F93" s="544"/>
      <c r="G93" s="544"/>
      <c r="H93" s="544"/>
      <c r="I93" s="544"/>
    </row>
    <row r="94" spans="1:16" s="536" customFormat="1" ht="12" customHeight="1" x14ac:dyDescent="0.2">
      <c r="A94" s="1181" t="s">
        <v>838</v>
      </c>
      <c r="B94" s="1181"/>
      <c r="C94" s="1181"/>
      <c r="D94" s="652"/>
      <c r="E94" s="544"/>
      <c r="F94" s="544"/>
      <c r="G94" s="544"/>
    </row>
    <row r="95" spans="1:16" s="536" customFormat="1" ht="12" x14ac:dyDescent="0.2">
      <c r="A95" s="1178" t="s">
        <v>834</v>
      </c>
      <c r="B95" s="1178"/>
      <c r="C95" s="1179"/>
      <c r="D95" s="667">
        <f>'LIHTC Calc (summary)'!K39</f>
        <v>0</v>
      </c>
      <c r="E95" s="544"/>
      <c r="F95" s="544"/>
      <c r="G95" s="544"/>
    </row>
    <row r="96" spans="1:16" s="536" customFormat="1" ht="12" x14ac:dyDescent="0.2">
      <c r="A96" s="1178" t="s">
        <v>835</v>
      </c>
      <c r="B96" s="1178"/>
      <c r="C96" s="1179"/>
      <c r="D96" s="667">
        <f>'LIHTC Calc (summary)'!K44</f>
        <v>0</v>
      </c>
      <c r="E96" s="544"/>
      <c r="F96" s="544"/>
      <c r="G96" s="544"/>
    </row>
    <row r="97" spans="1:17" s="536" customFormat="1" ht="12.75" customHeight="1" x14ac:dyDescent="0.2">
      <c r="A97" s="1178" t="s">
        <v>836</v>
      </c>
      <c r="B97" s="1178"/>
      <c r="C97" s="1179"/>
      <c r="D97" s="667">
        <f>'LIHTC Calc (summary)'!K42</f>
        <v>0</v>
      </c>
      <c r="E97" s="544"/>
      <c r="F97" s="544"/>
      <c r="G97" s="544"/>
      <c r="I97" s="544"/>
    </row>
    <row r="98" spans="1:17" s="536" customFormat="1" ht="12" x14ac:dyDescent="0.2">
      <c r="A98" s="1178" t="s">
        <v>837</v>
      </c>
      <c r="B98" s="1178"/>
      <c r="C98" s="1179"/>
      <c r="D98" s="667">
        <f>'LIHTC Calc (summary)'!K54</f>
        <v>0</v>
      </c>
      <c r="E98" s="544"/>
      <c r="F98" s="544"/>
      <c r="G98" s="544"/>
    </row>
    <row r="99" spans="1:17" s="536" customFormat="1" ht="12" x14ac:dyDescent="0.2">
      <c r="A99" s="663"/>
      <c r="B99" s="663"/>
      <c r="C99" s="663"/>
      <c r="D99" s="664" t="s">
        <v>840</v>
      </c>
      <c r="E99" s="1182" t="s">
        <v>842</v>
      </c>
      <c r="F99" s="1183"/>
      <c r="G99" s="664" t="s">
        <v>841</v>
      </c>
      <c r="H99" s="544"/>
      <c r="I99" s="544"/>
    </row>
    <row r="100" spans="1:17" s="536" customFormat="1" ht="12" x14ac:dyDescent="0.2">
      <c r="A100" s="1180" t="s">
        <v>839</v>
      </c>
      <c r="B100" s="1180"/>
      <c r="C100" s="1193"/>
      <c r="D100" s="667">
        <f>'Uses of Funds'!C172-'Uses of Funds'!V172</f>
        <v>0</v>
      </c>
      <c r="E100" s="1174">
        <f>'LIHTC Calc (summary)'!K21</f>
        <v>0</v>
      </c>
      <c r="F100" s="1174"/>
      <c r="G100" s="674">
        <f>D100-E100</f>
        <v>0</v>
      </c>
      <c r="H100" s="544"/>
      <c r="I100" s="544"/>
    </row>
    <row r="101" spans="1:17" s="536" customFormat="1" ht="12" x14ac:dyDescent="0.2">
      <c r="A101" s="653"/>
      <c r="B101" s="650"/>
      <c r="C101" s="650"/>
      <c r="D101" s="544"/>
      <c r="E101" s="544"/>
      <c r="F101" s="544"/>
      <c r="G101" s="544"/>
      <c r="H101" s="544"/>
      <c r="I101" s="544"/>
    </row>
    <row r="102" spans="1:17" s="536" customFormat="1" ht="12.75" customHeight="1" x14ac:dyDescent="0.2">
      <c r="A102" s="1181" t="s">
        <v>844</v>
      </c>
      <c r="B102" s="1181"/>
      <c r="C102" s="1181"/>
      <c r="D102" s="660" t="s">
        <v>36</v>
      </c>
      <c r="E102" s="1186" t="s">
        <v>845</v>
      </c>
      <c r="F102" s="1186"/>
      <c r="G102" s="660" t="s">
        <v>827</v>
      </c>
      <c r="H102" s="544"/>
      <c r="I102" s="544"/>
    </row>
    <row r="103" spans="1:17" s="536" customFormat="1" ht="12" x14ac:dyDescent="0.2">
      <c r="A103" s="1178" t="s">
        <v>963</v>
      </c>
      <c r="B103" s="1178"/>
      <c r="C103" s="1179"/>
      <c r="D103" s="676" t="str">
        <f>'OAHTC Calculation'!D18</f>
        <v>-</v>
      </c>
      <c r="E103" s="1174" t="str">
        <f>IF(IncomewithOAHTC!N16&gt;0,D103/D13,"-")</f>
        <v>-</v>
      </c>
      <c r="F103" s="1174"/>
      <c r="G103" s="679">
        <f>IF(ISERROR(E103/$D$13),,E103/$D$13)</f>
        <v>0</v>
      </c>
      <c r="H103" s="544"/>
      <c r="I103" s="544"/>
    </row>
    <row r="104" spans="1:17" s="536" customFormat="1" ht="12" x14ac:dyDescent="0.2">
      <c r="A104" s="1178" t="s">
        <v>964</v>
      </c>
      <c r="B104" s="1178"/>
      <c r="C104" s="1179"/>
      <c r="D104" s="676" t="str">
        <f>'OAHTC Calculation'!D19</f>
        <v>-</v>
      </c>
      <c r="E104" s="1174" t="str">
        <f>IF(IncomewithOAHTC!N16&gt;0,D104/D13,"-")</f>
        <v>-</v>
      </c>
      <c r="F104" s="1174"/>
      <c r="G104" s="679">
        <f>IF(ISERROR(E104/$D$13),,E104/$D$13)</f>
        <v>0</v>
      </c>
      <c r="H104" s="544"/>
      <c r="I104" s="544"/>
    </row>
    <row r="105" spans="1:17" s="536" customFormat="1" ht="12" x14ac:dyDescent="0.2">
      <c r="A105" s="1178" t="s">
        <v>843</v>
      </c>
      <c r="B105" s="1178"/>
      <c r="C105" s="1179"/>
      <c r="D105" s="676" t="str">
        <f>'OAHTC Calculation'!D20</f>
        <v>-</v>
      </c>
      <c r="E105" s="1174" t="str">
        <f>IF(IncomewithOAHTC!N16&gt;0,D105/D13,"-")</f>
        <v>-</v>
      </c>
      <c r="F105" s="1174"/>
      <c r="G105" s="679">
        <f>IF(ISERROR(E105/$D$13),,E105/$D$13)</f>
        <v>0</v>
      </c>
      <c r="H105" s="544"/>
      <c r="I105" s="544"/>
    </row>
    <row r="106" spans="1:17" s="544" customFormat="1" ht="12" x14ac:dyDescent="0.2">
      <c r="A106" s="658"/>
      <c r="K106" s="536"/>
      <c r="L106" s="536"/>
      <c r="M106" s="536"/>
      <c r="N106" s="536"/>
      <c r="O106" s="536"/>
      <c r="P106" s="536"/>
      <c r="Q106" s="536"/>
    </row>
    <row r="107" spans="1:17" s="536" customFormat="1" ht="12" x14ac:dyDescent="0.2">
      <c r="A107" s="658"/>
      <c r="B107" s="544"/>
      <c r="C107" s="544"/>
      <c r="D107" s="544"/>
      <c r="E107" s="544"/>
      <c r="F107" s="544"/>
      <c r="G107" s="544"/>
      <c r="H107" s="544"/>
      <c r="I107" s="544"/>
    </row>
    <row r="108" spans="1:17" s="536" customFormat="1" ht="12" x14ac:dyDescent="0.2">
      <c r="A108" s="658"/>
      <c r="B108" s="544"/>
      <c r="C108" s="544"/>
      <c r="D108" s="544"/>
      <c r="E108" s="544"/>
      <c r="F108" s="544"/>
      <c r="G108" s="544"/>
      <c r="H108" s="544"/>
      <c r="I108" s="544"/>
    </row>
    <row r="109" spans="1:17" s="536" customFormat="1" ht="12" x14ac:dyDescent="0.2">
      <c r="A109" s="658"/>
      <c r="B109" s="544"/>
      <c r="C109" s="544"/>
      <c r="D109" s="544"/>
      <c r="E109" s="544"/>
      <c r="F109" s="544"/>
      <c r="G109" s="544"/>
      <c r="H109" s="544"/>
      <c r="I109" s="544"/>
    </row>
    <row r="110" spans="1:17" s="536" customFormat="1" ht="12.75" customHeight="1" x14ac:dyDescent="0.2">
      <c r="A110" s="658"/>
      <c r="B110" s="544"/>
      <c r="C110" s="544"/>
      <c r="D110" s="544"/>
      <c r="E110" s="544"/>
      <c r="F110" s="544"/>
      <c r="G110" s="544"/>
      <c r="H110" s="544"/>
      <c r="I110" s="544"/>
    </row>
    <row r="111" spans="1:17" s="536" customFormat="1" ht="12.75" customHeight="1" x14ac:dyDescent="0.2">
      <c r="A111" s="658"/>
      <c r="B111" s="544"/>
      <c r="C111" s="544"/>
      <c r="D111" s="544"/>
      <c r="E111" s="544"/>
      <c r="F111" s="544"/>
      <c r="G111" s="544"/>
      <c r="H111" s="544"/>
      <c r="I111" s="544"/>
    </row>
    <row r="112" spans="1:17" s="536" customFormat="1" ht="12" x14ac:dyDescent="0.2">
      <c r="A112" s="658"/>
      <c r="B112" s="544"/>
      <c r="C112" s="544"/>
      <c r="D112" s="544"/>
      <c r="E112" s="544"/>
      <c r="F112" s="544"/>
      <c r="G112" s="544"/>
      <c r="H112" s="544"/>
      <c r="I112" s="544"/>
      <c r="L112" s="544"/>
      <c r="M112" s="544"/>
      <c r="N112" s="544"/>
      <c r="O112" s="544"/>
      <c r="P112" s="544"/>
    </row>
    <row r="113" spans="1:17" s="536" customFormat="1" ht="12" x14ac:dyDescent="0.2">
      <c r="A113" s="658"/>
      <c r="B113" s="544"/>
      <c r="C113" s="544"/>
      <c r="D113" s="544"/>
      <c r="E113" s="544"/>
      <c r="F113" s="544"/>
      <c r="G113" s="544"/>
      <c r="H113" s="544"/>
      <c r="I113" s="544"/>
    </row>
    <row r="114" spans="1:17" s="536" customFormat="1" ht="12" x14ac:dyDescent="0.2">
      <c r="A114" s="658"/>
      <c r="B114" s="544"/>
      <c r="C114" s="544"/>
      <c r="D114" s="544"/>
      <c r="E114" s="544"/>
      <c r="F114" s="544"/>
      <c r="G114" s="544"/>
      <c r="H114" s="544"/>
      <c r="I114" s="544"/>
    </row>
    <row r="115" spans="1:17" s="536" customFormat="1" x14ac:dyDescent="0.2">
      <c r="A115" s="658"/>
      <c r="B115" s="544"/>
      <c r="C115" s="544"/>
      <c r="D115" s="544"/>
      <c r="E115" s="544"/>
      <c r="F115" s="544"/>
      <c r="G115" s="544"/>
      <c r="H115" s="544"/>
      <c r="I115" s="544"/>
      <c r="K115" s="1"/>
      <c r="L115" s="1"/>
      <c r="M115" s="1"/>
      <c r="N115" s="1"/>
      <c r="O115" s="1"/>
      <c r="P115" s="1"/>
    </row>
    <row r="116" spans="1:17" s="536" customFormat="1" x14ac:dyDescent="0.2">
      <c r="A116" s="658"/>
      <c r="B116" s="544"/>
      <c r="C116" s="544"/>
      <c r="D116" s="544"/>
      <c r="E116" s="544"/>
      <c r="F116" s="544"/>
      <c r="G116" s="544"/>
      <c r="H116" s="544"/>
      <c r="I116" s="544"/>
      <c r="K116" s="1"/>
      <c r="L116" s="1"/>
      <c r="M116" s="1"/>
      <c r="N116" s="1"/>
      <c r="O116" s="1"/>
      <c r="P116" s="1"/>
    </row>
    <row r="117" spans="1:17" s="536" customFormat="1" x14ac:dyDescent="0.2">
      <c r="A117" s="665"/>
      <c r="B117" s="666"/>
      <c r="C117" s="666"/>
      <c r="D117" s="666"/>
      <c r="E117" s="666"/>
      <c r="F117" s="666"/>
      <c r="G117" s="666"/>
      <c r="H117" s="544"/>
      <c r="I117" s="544"/>
      <c r="K117" s="1"/>
      <c r="L117" s="1"/>
      <c r="M117" s="1"/>
      <c r="N117" s="1"/>
      <c r="O117" s="1"/>
      <c r="P117" s="1"/>
    </row>
    <row r="118" spans="1:17" s="536" customFormat="1" x14ac:dyDescent="0.2">
      <c r="A118" s="665"/>
      <c r="B118" s="666"/>
      <c r="C118" s="666"/>
      <c r="D118" s="666"/>
      <c r="E118" s="666"/>
      <c r="F118" s="666"/>
      <c r="G118" s="666"/>
      <c r="H118" s="544"/>
      <c r="I118" s="544"/>
      <c r="K118" s="1"/>
      <c r="L118" s="1"/>
      <c r="M118" s="1"/>
      <c r="N118" s="1"/>
      <c r="O118" s="1"/>
      <c r="P118" s="1"/>
    </row>
    <row r="119" spans="1:17" s="536" customFormat="1" x14ac:dyDescent="0.2">
      <c r="A119" s="665"/>
      <c r="B119" s="666"/>
      <c r="C119" s="666"/>
      <c r="D119" s="666"/>
      <c r="E119" s="666"/>
      <c r="F119" s="666"/>
      <c r="G119" s="666"/>
      <c r="H119" s="544"/>
      <c r="I119" s="544"/>
      <c r="K119" s="1"/>
      <c r="L119" s="1"/>
      <c r="M119" s="1"/>
      <c r="N119" s="1"/>
      <c r="O119" s="1"/>
      <c r="P119" s="1"/>
    </row>
    <row r="120" spans="1:17" s="536" customFormat="1" x14ac:dyDescent="0.2">
      <c r="A120" s="665"/>
      <c r="B120" s="666"/>
      <c r="C120" s="666"/>
      <c r="D120" s="666"/>
      <c r="E120" s="666"/>
      <c r="F120" s="666"/>
      <c r="G120" s="666"/>
      <c r="H120" s="544"/>
      <c r="I120" s="544"/>
      <c r="K120" s="1"/>
      <c r="L120" s="1"/>
      <c r="M120" s="1"/>
      <c r="N120" s="1"/>
      <c r="O120" s="1"/>
      <c r="P120" s="1"/>
    </row>
    <row r="121" spans="1:17" s="536" customFormat="1" x14ac:dyDescent="0.2">
      <c r="A121" s="665"/>
      <c r="B121" s="666"/>
      <c r="C121" s="666"/>
      <c r="D121" s="666"/>
      <c r="E121" s="666"/>
      <c r="F121" s="666"/>
      <c r="G121" s="666"/>
      <c r="H121" s="544"/>
      <c r="I121" s="544"/>
      <c r="K121" s="1"/>
      <c r="L121" s="1"/>
      <c r="M121" s="1"/>
      <c r="N121" s="1"/>
      <c r="O121" s="1"/>
      <c r="P121" s="1"/>
      <c r="Q121" s="544"/>
    </row>
    <row r="122" spans="1:17" s="536" customFormat="1" x14ac:dyDescent="0.2">
      <c r="A122" s="665"/>
      <c r="B122" s="666"/>
      <c r="C122" s="666"/>
      <c r="D122" s="666"/>
      <c r="E122" s="666"/>
      <c r="F122" s="666"/>
      <c r="G122" s="666"/>
      <c r="H122" s="544"/>
      <c r="I122" s="544"/>
      <c r="K122" s="1"/>
      <c r="L122" s="1"/>
      <c r="M122" s="1"/>
      <c r="N122" s="1"/>
      <c r="O122" s="1"/>
      <c r="P122" s="1"/>
    </row>
    <row r="123" spans="1:17" s="536" customFormat="1" x14ac:dyDescent="0.2">
      <c r="A123" s="665"/>
      <c r="B123" s="666"/>
      <c r="C123" s="666"/>
      <c r="D123" s="666"/>
      <c r="E123" s="666"/>
      <c r="F123" s="666"/>
      <c r="G123" s="666"/>
      <c r="H123" s="544"/>
      <c r="I123" s="544"/>
      <c r="K123" s="1"/>
      <c r="L123" s="1"/>
      <c r="M123" s="1"/>
      <c r="N123" s="1"/>
      <c r="O123" s="1"/>
      <c r="P123" s="1"/>
    </row>
    <row r="124" spans="1:17" x14ac:dyDescent="0.2">
      <c r="A124" s="665"/>
      <c r="B124" s="666"/>
      <c r="C124" s="666"/>
      <c r="D124" s="666"/>
      <c r="E124" s="666"/>
      <c r="F124" s="666"/>
      <c r="G124" s="666"/>
      <c r="H124" s="666"/>
      <c r="I124" s="666"/>
    </row>
    <row r="125" spans="1:17" x14ac:dyDescent="0.2">
      <c r="A125" s="665"/>
      <c r="B125" s="666"/>
      <c r="C125" s="666"/>
      <c r="D125" s="666"/>
      <c r="E125" s="666"/>
      <c r="F125" s="666"/>
      <c r="G125" s="666"/>
      <c r="H125" s="666"/>
      <c r="I125" s="666"/>
    </row>
    <row r="126" spans="1:17" x14ac:dyDescent="0.2">
      <c r="A126" s="665"/>
      <c r="B126" s="666"/>
      <c r="C126" s="666"/>
      <c r="D126" s="666"/>
      <c r="E126" s="666"/>
      <c r="F126" s="666"/>
      <c r="G126" s="666"/>
      <c r="H126" s="666"/>
      <c r="I126" s="666"/>
    </row>
    <row r="127" spans="1:17" x14ac:dyDescent="0.2">
      <c r="A127" s="665"/>
      <c r="B127" s="666"/>
      <c r="C127" s="666"/>
      <c r="D127" s="666"/>
      <c r="E127" s="666"/>
      <c r="F127" s="666"/>
      <c r="G127" s="666"/>
      <c r="H127" s="666"/>
      <c r="I127" s="666"/>
    </row>
    <row r="128" spans="1:17" x14ac:dyDescent="0.2">
      <c r="A128" s="665"/>
      <c r="B128" s="666"/>
      <c r="C128" s="666"/>
      <c r="D128" s="666"/>
      <c r="E128" s="666"/>
      <c r="F128" s="666"/>
      <c r="G128" s="666"/>
      <c r="H128" s="666"/>
      <c r="I128" s="666"/>
    </row>
    <row r="129" spans="1:9" x14ac:dyDescent="0.2">
      <c r="A129" s="665"/>
      <c r="B129" s="666"/>
      <c r="C129" s="666"/>
      <c r="D129" s="666"/>
      <c r="E129" s="666"/>
      <c r="F129" s="666"/>
      <c r="G129" s="666"/>
      <c r="H129" s="666"/>
      <c r="I129" s="666"/>
    </row>
    <row r="130" spans="1:9" x14ac:dyDescent="0.2">
      <c r="A130" s="665"/>
      <c r="B130" s="666"/>
      <c r="C130" s="666"/>
      <c r="D130" s="666"/>
      <c r="E130" s="666"/>
      <c r="F130" s="666"/>
      <c r="G130" s="666"/>
      <c r="H130" s="666"/>
      <c r="I130" s="666"/>
    </row>
    <row r="131" spans="1:9" x14ac:dyDescent="0.2">
      <c r="H131" s="666"/>
      <c r="I131" s="666"/>
    </row>
    <row r="132" spans="1:9" x14ac:dyDescent="0.2">
      <c r="H132" s="666"/>
      <c r="I132" s="666"/>
    </row>
    <row r="133" spans="1:9" x14ac:dyDescent="0.2">
      <c r="H133" s="666"/>
      <c r="I133" s="666"/>
    </row>
    <row r="134" spans="1:9" x14ac:dyDescent="0.2">
      <c r="H134" s="666"/>
      <c r="I134" s="666"/>
    </row>
    <row r="135" spans="1:9" x14ac:dyDescent="0.2">
      <c r="H135" s="666"/>
      <c r="I135" s="666"/>
    </row>
    <row r="136" spans="1:9" x14ac:dyDescent="0.2">
      <c r="H136" s="666"/>
      <c r="I136" s="666"/>
    </row>
    <row r="137" spans="1:9" x14ac:dyDescent="0.2">
      <c r="H137" s="666"/>
      <c r="I137" s="666"/>
    </row>
    <row r="146" spans="1:16" x14ac:dyDescent="0.2">
      <c r="K146" s="563"/>
      <c r="L146" s="563"/>
      <c r="M146" s="563"/>
      <c r="N146" s="563"/>
      <c r="O146" s="563"/>
      <c r="P146" s="563"/>
    </row>
    <row r="148" spans="1:16" x14ac:dyDescent="0.2">
      <c r="A148" s="507"/>
    </row>
    <row r="149" spans="1:16" x14ac:dyDescent="0.2">
      <c r="A149" s="507"/>
    </row>
    <row r="150" spans="1:16" x14ac:dyDescent="0.2">
      <c r="A150" s="507"/>
    </row>
    <row r="151" spans="1:16" x14ac:dyDescent="0.2">
      <c r="A151" s="507"/>
    </row>
    <row r="152" spans="1:16" x14ac:dyDescent="0.2">
      <c r="A152" s="507"/>
    </row>
    <row r="153" spans="1:16" x14ac:dyDescent="0.2">
      <c r="A153" s="507"/>
    </row>
    <row r="154" spans="1:16" x14ac:dyDescent="0.2">
      <c r="A154" s="507"/>
    </row>
    <row r="155" spans="1:16" x14ac:dyDescent="0.2">
      <c r="A155" s="507"/>
    </row>
    <row r="156" spans="1:16" x14ac:dyDescent="0.2">
      <c r="A156" s="507"/>
    </row>
    <row r="157" spans="1:16" x14ac:dyDescent="0.2">
      <c r="A157" s="507"/>
    </row>
    <row r="158" spans="1:16" x14ac:dyDescent="0.2">
      <c r="A158" s="507"/>
    </row>
    <row r="159" spans="1:16" x14ac:dyDescent="0.2">
      <c r="A159" s="507"/>
    </row>
    <row r="160" spans="1:16" x14ac:dyDescent="0.2">
      <c r="A160" s="562"/>
      <c r="B160" s="563"/>
      <c r="C160" s="563"/>
      <c r="D160" s="563"/>
      <c r="E160" s="563"/>
      <c r="F160" s="563"/>
      <c r="G160" s="563"/>
    </row>
    <row r="161" spans="1:16" x14ac:dyDescent="0.2">
      <c r="A161" s="39" t="s">
        <v>1032</v>
      </c>
      <c r="D161" s="1" t="s">
        <v>391</v>
      </c>
    </row>
    <row r="162" spans="1:16" x14ac:dyDescent="0.2">
      <c r="A162" s="39" t="s">
        <v>1033</v>
      </c>
      <c r="D162" s="1" t="s">
        <v>392</v>
      </c>
    </row>
    <row r="167" spans="1:16" s="563" customFormat="1" x14ac:dyDescent="0.2">
      <c r="A167" s="39"/>
      <c r="B167" s="1"/>
      <c r="C167" s="1"/>
      <c r="D167" s="1"/>
      <c r="E167" s="1"/>
      <c r="F167" s="1"/>
      <c r="G167" s="1"/>
      <c r="K167" s="1"/>
      <c r="L167" s="1"/>
      <c r="M167" s="1"/>
      <c r="N167" s="1"/>
      <c r="O167" s="1"/>
      <c r="P167" s="1"/>
    </row>
  </sheetData>
  <sheetProtection algorithmName="SHA-512" hashValue="XjXO2DoSmgob+WL+7A7IzfN1ySHi2DRupEveqnxEKRbgb/B9kNfNWDXvqTH0PHE1RT3cujiLaATwYe9VxDkeOA==" saltValue="64qapJfkCqt2uWJ4iaZx4g==" spinCount="100000" sheet="1" objects="1" scenarios="1" formatColumns="0" formatRows="0"/>
  <mergeCells count="155">
    <mergeCell ref="A105:C105"/>
    <mergeCell ref="E102:F102"/>
    <mergeCell ref="E103:F103"/>
    <mergeCell ref="E104:F104"/>
    <mergeCell ref="E105:F105"/>
    <mergeCell ref="A100:C100"/>
    <mergeCell ref="E100:F100"/>
    <mergeCell ref="A67:C67"/>
    <mergeCell ref="A68:C68"/>
    <mergeCell ref="A69:C69"/>
    <mergeCell ref="E69:F69"/>
    <mergeCell ref="E74:F74"/>
    <mergeCell ref="E87:F87"/>
    <mergeCell ref="A103:C103"/>
    <mergeCell ref="A104:C104"/>
    <mergeCell ref="A90:C90"/>
    <mergeCell ref="E90:F90"/>
    <mergeCell ref="A91:C91"/>
    <mergeCell ref="E91:F91"/>
    <mergeCell ref="A92:C92"/>
    <mergeCell ref="E92:F92"/>
    <mergeCell ref="A89:C89"/>
    <mergeCell ref="E88:F88"/>
    <mergeCell ref="E89:F89"/>
    <mergeCell ref="E49:F49"/>
    <mergeCell ref="E65:F65"/>
    <mergeCell ref="E66:F66"/>
    <mergeCell ref="E67:F67"/>
    <mergeCell ref="E68:F68"/>
    <mergeCell ref="E63:F63"/>
    <mergeCell ref="E64:F64"/>
    <mergeCell ref="A58:C58"/>
    <mergeCell ref="A60:C60"/>
    <mergeCell ref="A61:C61"/>
    <mergeCell ref="E60:F60"/>
    <mergeCell ref="E61:F61"/>
    <mergeCell ref="E54:F54"/>
    <mergeCell ref="E55:F55"/>
    <mergeCell ref="A53:C53"/>
    <mergeCell ref="A55:C55"/>
    <mergeCell ref="E53:F53"/>
    <mergeCell ref="E52:F52"/>
    <mergeCell ref="A49:C49"/>
    <mergeCell ref="E62:F62"/>
    <mergeCell ref="A65:C65"/>
    <mergeCell ref="A102:C102"/>
    <mergeCell ref="E99:F99"/>
    <mergeCell ref="A95:C95"/>
    <mergeCell ref="A96:C96"/>
    <mergeCell ref="A97:C97"/>
    <mergeCell ref="A98:C98"/>
    <mergeCell ref="A94:C94"/>
    <mergeCell ref="E59:F59"/>
    <mergeCell ref="A73:C73"/>
    <mergeCell ref="E73:F73"/>
    <mergeCell ref="E86:F86"/>
    <mergeCell ref="E70:F70"/>
    <mergeCell ref="E71:F71"/>
    <mergeCell ref="E72:F72"/>
    <mergeCell ref="E76:F76"/>
    <mergeCell ref="E77:F77"/>
    <mergeCell ref="E78:F78"/>
    <mergeCell ref="E79:F79"/>
    <mergeCell ref="A88:C88"/>
    <mergeCell ref="A59:C59"/>
    <mergeCell ref="A66:C66"/>
    <mergeCell ref="A62:C62"/>
    <mergeCell ref="A63:C63"/>
    <mergeCell ref="A64:C64"/>
    <mergeCell ref="A84:C84"/>
    <mergeCell ref="A85:C85"/>
    <mergeCell ref="A83:C83"/>
    <mergeCell ref="A87:C87"/>
    <mergeCell ref="A74:C74"/>
    <mergeCell ref="A86:C86"/>
    <mergeCell ref="A70:C70"/>
    <mergeCell ref="A71:C71"/>
    <mergeCell ref="A72:C72"/>
    <mergeCell ref="A76:C76"/>
    <mergeCell ref="A81:C81"/>
    <mergeCell ref="A82:C82"/>
    <mergeCell ref="A77:C77"/>
    <mergeCell ref="A78:C78"/>
    <mergeCell ref="A79:C79"/>
    <mergeCell ref="A80:C80"/>
    <mergeCell ref="A45:C45"/>
    <mergeCell ref="E47:F47"/>
    <mergeCell ref="E48:F48"/>
    <mergeCell ref="E43:F43"/>
    <mergeCell ref="B26:C26"/>
    <mergeCell ref="B27:C27"/>
    <mergeCell ref="B24:C24"/>
    <mergeCell ref="B25:C25"/>
    <mergeCell ref="A44:C44"/>
    <mergeCell ref="E44:F44"/>
    <mergeCell ref="E46:F46"/>
    <mergeCell ref="E45:F45"/>
    <mergeCell ref="A46:C46"/>
    <mergeCell ref="A47:C47"/>
    <mergeCell ref="A48:C48"/>
    <mergeCell ref="B40:F40"/>
    <mergeCell ref="C38:E38"/>
    <mergeCell ref="C36:D36"/>
    <mergeCell ref="C31:D31"/>
    <mergeCell ref="C32:D32"/>
    <mergeCell ref="C33:D33"/>
    <mergeCell ref="C34:D34"/>
    <mergeCell ref="C35:D35"/>
    <mergeCell ref="N11:P11"/>
    <mergeCell ref="N12:P12"/>
    <mergeCell ref="N13:P14"/>
    <mergeCell ref="A19:I19"/>
    <mergeCell ref="A14:C14"/>
    <mergeCell ref="A15:C15"/>
    <mergeCell ref="A16:C16"/>
    <mergeCell ref="A17:C17"/>
    <mergeCell ref="A18:C18"/>
    <mergeCell ref="E12:F12"/>
    <mergeCell ref="E13:F13"/>
    <mergeCell ref="E14:F14"/>
    <mergeCell ref="E15:F15"/>
    <mergeCell ref="E16:F16"/>
    <mergeCell ref="E17:F17"/>
    <mergeCell ref="A1:I1"/>
    <mergeCell ref="K1:P1"/>
    <mergeCell ref="B3:D3"/>
    <mergeCell ref="H3:I3"/>
    <mergeCell ref="G7:I7"/>
    <mergeCell ref="E5:F5"/>
    <mergeCell ref="G5:I5"/>
    <mergeCell ref="K3:P3"/>
    <mergeCell ref="K4:P4"/>
    <mergeCell ref="K5:P5"/>
    <mergeCell ref="K6:P6"/>
    <mergeCell ref="E7:F7"/>
    <mergeCell ref="A6:A10"/>
    <mergeCell ref="N10:P10"/>
    <mergeCell ref="B5:C5"/>
    <mergeCell ref="B6:C6"/>
    <mergeCell ref="B7:C7"/>
    <mergeCell ref="B8:C8"/>
    <mergeCell ref="B9:C9"/>
    <mergeCell ref="B10:C10"/>
    <mergeCell ref="G29:G30"/>
    <mergeCell ref="B39:F39"/>
    <mergeCell ref="E4:I4"/>
    <mergeCell ref="A13:C13"/>
    <mergeCell ref="A20:B20"/>
    <mergeCell ref="C20:I20"/>
    <mergeCell ref="B21:I21"/>
    <mergeCell ref="E23:F23"/>
    <mergeCell ref="E24:F24"/>
    <mergeCell ref="E25:F25"/>
    <mergeCell ref="E26:F26"/>
    <mergeCell ref="E27:F27"/>
  </mergeCells>
  <dataValidations count="5">
    <dataValidation operator="greaterThanOrEqual" allowBlank="1" showInputMessage="1" showErrorMessage="1" sqref="G40" xr:uid="{00000000-0002-0000-0100-000000000000}"/>
    <dataValidation type="date" allowBlank="1" showInputMessage="1" showErrorMessage="1" sqref="H3:I3" xr:uid="{00000000-0002-0000-0100-000001000000}">
      <formula1>36526</formula1>
      <formula2>109939</formula2>
    </dataValidation>
    <dataValidation type="decimal" operator="greaterThanOrEqual" allowBlank="1" showInputMessage="1" showErrorMessage="1" sqref="F38" xr:uid="{00000000-0002-0000-0100-000002000000}">
      <formula1>0</formula1>
    </dataValidation>
    <dataValidation type="list" allowBlank="1" showInputMessage="1" showErrorMessage="1" sqref="G8:G11" xr:uid="{00000000-0002-0000-0100-000003000000}">
      <formula1>$D$161:$D$162</formula1>
    </dataValidation>
    <dataValidation type="list" allowBlank="1" showInputMessage="1" showErrorMessage="1" sqref="G5:I5" xr:uid="{00000000-0002-0000-0100-000004000000}">
      <formula1>$A$161:$A$163</formula1>
    </dataValidation>
  </dataValidations>
  <pageMargins left="0.25" right="0.25" top="0.75" bottom="0.75" header="0.3" footer="0.3"/>
  <pageSetup orientation="portrait" r:id="rId1"/>
  <headerFooter>
    <oddFooter>&amp;L&amp;A&amp;C&amp;D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6"/>
  </sheetPr>
  <dimension ref="A1:AJ176"/>
  <sheetViews>
    <sheetView zoomScale="85" zoomScaleNormal="85" zoomScaleSheetLayoutView="75" workbookViewId="0">
      <pane xSplit="1" ySplit="2" topLeftCell="B3" activePane="bottomRight" state="frozen"/>
      <selection pane="topRight" activeCell="B1" sqref="B1"/>
      <selection pane="bottomLeft" activeCell="A3" sqref="A3"/>
      <selection pane="bottomRight" activeCell="H25" sqref="H25"/>
    </sheetView>
  </sheetViews>
  <sheetFormatPr defaultRowHeight="12.75" x14ac:dyDescent="0.2"/>
  <cols>
    <col min="1" max="1" width="1.5703125" style="745" customWidth="1"/>
    <col min="2" max="2" width="31" style="745" customWidth="1"/>
    <col min="3" max="6" width="9.140625" style="745"/>
    <col min="7" max="12" width="14.7109375" style="745" customWidth="1"/>
    <col min="13" max="25" width="15.5703125" style="745" customWidth="1"/>
    <col min="26" max="36" width="17.85546875" style="745" customWidth="1"/>
    <col min="37" max="256" width="9.140625" style="745"/>
    <col min="257" max="257" width="1.5703125" style="745" customWidth="1"/>
    <col min="258" max="258" width="31" style="745" customWidth="1"/>
    <col min="259" max="262" width="9.140625" style="745"/>
    <col min="263" max="268" width="14.7109375" style="745" customWidth="1"/>
    <col min="269" max="281" width="15.5703125" style="745" customWidth="1"/>
    <col min="282" max="292" width="17.85546875" style="745" customWidth="1"/>
    <col min="293" max="512" width="9.140625" style="745"/>
    <col min="513" max="513" width="1.5703125" style="745" customWidth="1"/>
    <col min="514" max="514" width="31" style="745" customWidth="1"/>
    <col min="515" max="518" width="9.140625" style="745"/>
    <col min="519" max="524" width="14.7109375" style="745" customWidth="1"/>
    <col min="525" max="537" width="15.5703125" style="745" customWidth="1"/>
    <col min="538" max="548" width="17.85546875" style="745" customWidth="1"/>
    <col min="549" max="768" width="9.140625" style="745"/>
    <col min="769" max="769" width="1.5703125" style="745" customWidth="1"/>
    <col min="770" max="770" width="31" style="745" customWidth="1"/>
    <col min="771" max="774" width="9.140625" style="745"/>
    <col min="775" max="780" width="14.7109375" style="745" customWidth="1"/>
    <col min="781" max="793" width="15.5703125" style="745" customWidth="1"/>
    <col min="794" max="804" width="17.85546875" style="745" customWidth="1"/>
    <col min="805" max="1024" width="9.140625" style="745"/>
    <col min="1025" max="1025" width="1.5703125" style="745" customWidth="1"/>
    <col min="1026" max="1026" width="31" style="745" customWidth="1"/>
    <col min="1027" max="1030" width="9.140625" style="745"/>
    <col min="1031" max="1036" width="14.7109375" style="745" customWidth="1"/>
    <col min="1037" max="1049" width="15.5703125" style="745" customWidth="1"/>
    <col min="1050" max="1060" width="17.85546875" style="745" customWidth="1"/>
    <col min="1061" max="1280" width="9.140625" style="745"/>
    <col min="1281" max="1281" width="1.5703125" style="745" customWidth="1"/>
    <col min="1282" max="1282" width="31" style="745" customWidth="1"/>
    <col min="1283" max="1286" width="9.140625" style="745"/>
    <col min="1287" max="1292" width="14.7109375" style="745" customWidth="1"/>
    <col min="1293" max="1305" width="15.5703125" style="745" customWidth="1"/>
    <col min="1306" max="1316" width="17.85546875" style="745" customWidth="1"/>
    <col min="1317" max="1536" width="9.140625" style="745"/>
    <col min="1537" max="1537" width="1.5703125" style="745" customWidth="1"/>
    <col min="1538" max="1538" width="31" style="745" customWidth="1"/>
    <col min="1539" max="1542" width="9.140625" style="745"/>
    <col min="1543" max="1548" width="14.7109375" style="745" customWidth="1"/>
    <col min="1549" max="1561" width="15.5703125" style="745" customWidth="1"/>
    <col min="1562" max="1572" width="17.85546875" style="745" customWidth="1"/>
    <col min="1573" max="1792" width="9.140625" style="745"/>
    <col min="1793" max="1793" width="1.5703125" style="745" customWidth="1"/>
    <col min="1794" max="1794" width="31" style="745" customWidth="1"/>
    <col min="1795" max="1798" width="9.140625" style="745"/>
    <col min="1799" max="1804" width="14.7109375" style="745" customWidth="1"/>
    <col min="1805" max="1817" width="15.5703125" style="745" customWidth="1"/>
    <col min="1818" max="1828" width="17.85546875" style="745" customWidth="1"/>
    <col min="1829" max="2048" width="9.140625" style="745"/>
    <col min="2049" max="2049" width="1.5703125" style="745" customWidth="1"/>
    <col min="2050" max="2050" width="31" style="745" customWidth="1"/>
    <col min="2051" max="2054" width="9.140625" style="745"/>
    <col min="2055" max="2060" width="14.7109375" style="745" customWidth="1"/>
    <col min="2061" max="2073" width="15.5703125" style="745" customWidth="1"/>
    <col min="2074" max="2084" width="17.85546875" style="745" customWidth="1"/>
    <col min="2085" max="2304" width="9.140625" style="745"/>
    <col min="2305" max="2305" width="1.5703125" style="745" customWidth="1"/>
    <col min="2306" max="2306" width="31" style="745" customWidth="1"/>
    <col min="2307" max="2310" width="9.140625" style="745"/>
    <col min="2311" max="2316" width="14.7109375" style="745" customWidth="1"/>
    <col min="2317" max="2329" width="15.5703125" style="745" customWidth="1"/>
    <col min="2330" max="2340" width="17.85546875" style="745" customWidth="1"/>
    <col min="2341" max="2560" width="9.140625" style="745"/>
    <col min="2561" max="2561" width="1.5703125" style="745" customWidth="1"/>
    <col min="2562" max="2562" width="31" style="745" customWidth="1"/>
    <col min="2563" max="2566" width="9.140625" style="745"/>
    <col min="2567" max="2572" width="14.7109375" style="745" customWidth="1"/>
    <col min="2573" max="2585" width="15.5703125" style="745" customWidth="1"/>
    <col min="2586" max="2596" width="17.85546875" style="745" customWidth="1"/>
    <col min="2597" max="2816" width="9.140625" style="745"/>
    <col min="2817" max="2817" width="1.5703125" style="745" customWidth="1"/>
    <col min="2818" max="2818" width="31" style="745" customWidth="1"/>
    <col min="2819" max="2822" width="9.140625" style="745"/>
    <col min="2823" max="2828" width="14.7109375" style="745" customWidth="1"/>
    <col min="2829" max="2841" width="15.5703125" style="745" customWidth="1"/>
    <col min="2842" max="2852" width="17.85546875" style="745" customWidth="1"/>
    <col min="2853" max="3072" width="9.140625" style="745"/>
    <col min="3073" max="3073" width="1.5703125" style="745" customWidth="1"/>
    <col min="3074" max="3074" width="31" style="745" customWidth="1"/>
    <col min="3075" max="3078" width="9.140625" style="745"/>
    <col min="3079" max="3084" width="14.7109375" style="745" customWidth="1"/>
    <col min="3085" max="3097" width="15.5703125" style="745" customWidth="1"/>
    <col min="3098" max="3108" width="17.85546875" style="745" customWidth="1"/>
    <col min="3109" max="3328" width="9.140625" style="745"/>
    <col min="3329" max="3329" width="1.5703125" style="745" customWidth="1"/>
    <col min="3330" max="3330" width="31" style="745" customWidth="1"/>
    <col min="3331" max="3334" width="9.140625" style="745"/>
    <col min="3335" max="3340" width="14.7109375" style="745" customWidth="1"/>
    <col min="3341" max="3353" width="15.5703125" style="745" customWidth="1"/>
    <col min="3354" max="3364" width="17.85546875" style="745" customWidth="1"/>
    <col min="3365" max="3584" width="9.140625" style="745"/>
    <col min="3585" max="3585" width="1.5703125" style="745" customWidth="1"/>
    <col min="3586" max="3586" width="31" style="745" customWidth="1"/>
    <col min="3587" max="3590" width="9.140625" style="745"/>
    <col min="3591" max="3596" width="14.7109375" style="745" customWidth="1"/>
    <col min="3597" max="3609" width="15.5703125" style="745" customWidth="1"/>
    <col min="3610" max="3620" width="17.85546875" style="745" customWidth="1"/>
    <col min="3621" max="3840" width="9.140625" style="745"/>
    <col min="3841" max="3841" width="1.5703125" style="745" customWidth="1"/>
    <col min="3842" max="3842" width="31" style="745" customWidth="1"/>
    <col min="3843" max="3846" width="9.140625" style="745"/>
    <col min="3847" max="3852" width="14.7109375" style="745" customWidth="1"/>
    <col min="3853" max="3865" width="15.5703125" style="745" customWidth="1"/>
    <col min="3866" max="3876" width="17.85546875" style="745" customWidth="1"/>
    <col min="3877" max="4096" width="9.140625" style="745"/>
    <col min="4097" max="4097" width="1.5703125" style="745" customWidth="1"/>
    <col min="4098" max="4098" width="31" style="745" customWidth="1"/>
    <col min="4099" max="4102" width="9.140625" style="745"/>
    <col min="4103" max="4108" width="14.7109375" style="745" customWidth="1"/>
    <col min="4109" max="4121" width="15.5703125" style="745" customWidth="1"/>
    <col min="4122" max="4132" width="17.85546875" style="745" customWidth="1"/>
    <col min="4133" max="4352" width="9.140625" style="745"/>
    <col min="4353" max="4353" width="1.5703125" style="745" customWidth="1"/>
    <col min="4354" max="4354" width="31" style="745" customWidth="1"/>
    <col min="4355" max="4358" width="9.140625" style="745"/>
    <col min="4359" max="4364" width="14.7109375" style="745" customWidth="1"/>
    <col min="4365" max="4377" width="15.5703125" style="745" customWidth="1"/>
    <col min="4378" max="4388" width="17.85546875" style="745" customWidth="1"/>
    <col min="4389" max="4608" width="9.140625" style="745"/>
    <col min="4609" max="4609" width="1.5703125" style="745" customWidth="1"/>
    <col min="4610" max="4610" width="31" style="745" customWidth="1"/>
    <col min="4611" max="4614" width="9.140625" style="745"/>
    <col min="4615" max="4620" width="14.7109375" style="745" customWidth="1"/>
    <col min="4621" max="4633" width="15.5703125" style="745" customWidth="1"/>
    <col min="4634" max="4644" width="17.85546875" style="745" customWidth="1"/>
    <col min="4645" max="4864" width="9.140625" style="745"/>
    <col min="4865" max="4865" width="1.5703125" style="745" customWidth="1"/>
    <col min="4866" max="4866" width="31" style="745" customWidth="1"/>
    <col min="4867" max="4870" width="9.140625" style="745"/>
    <col min="4871" max="4876" width="14.7109375" style="745" customWidth="1"/>
    <col min="4877" max="4889" width="15.5703125" style="745" customWidth="1"/>
    <col min="4890" max="4900" width="17.85546875" style="745" customWidth="1"/>
    <col min="4901" max="5120" width="9.140625" style="745"/>
    <col min="5121" max="5121" width="1.5703125" style="745" customWidth="1"/>
    <col min="5122" max="5122" width="31" style="745" customWidth="1"/>
    <col min="5123" max="5126" width="9.140625" style="745"/>
    <col min="5127" max="5132" width="14.7109375" style="745" customWidth="1"/>
    <col min="5133" max="5145" width="15.5703125" style="745" customWidth="1"/>
    <col min="5146" max="5156" width="17.85546875" style="745" customWidth="1"/>
    <col min="5157" max="5376" width="9.140625" style="745"/>
    <col min="5377" max="5377" width="1.5703125" style="745" customWidth="1"/>
    <col min="5378" max="5378" width="31" style="745" customWidth="1"/>
    <col min="5379" max="5382" width="9.140625" style="745"/>
    <col min="5383" max="5388" width="14.7109375" style="745" customWidth="1"/>
    <col min="5389" max="5401" width="15.5703125" style="745" customWidth="1"/>
    <col min="5402" max="5412" width="17.85546875" style="745" customWidth="1"/>
    <col min="5413" max="5632" width="9.140625" style="745"/>
    <col min="5633" max="5633" width="1.5703125" style="745" customWidth="1"/>
    <col min="5634" max="5634" width="31" style="745" customWidth="1"/>
    <col min="5635" max="5638" width="9.140625" style="745"/>
    <col min="5639" max="5644" width="14.7109375" style="745" customWidth="1"/>
    <col min="5645" max="5657" width="15.5703125" style="745" customWidth="1"/>
    <col min="5658" max="5668" width="17.85546875" style="745" customWidth="1"/>
    <col min="5669" max="5888" width="9.140625" style="745"/>
    <col min="5889" max="5889" width="1.5703125" style="745" customWidth="1"/>
    <col min="5890" max="5890" width="31" style="745" customWidth="1"/>
    <col min="5891" max="5894" width="9.140625" style="745"/>
    <col min="5895" max="5900" width="14.7109375" style="745" customWidth="1"/>
    <col min="5901" max="5913" width="15.5703125" style="745" customWidth="1"/>
    <col min="5914" max="5924" width="17.85546875" style="745" customWidth="1"/>
    <col min="5925" max="6144" width="9.140625" style="745"/>
    <col min="6145" max="6145" width="1.5703125" style="745" customWidth="1"/>
    <col min="6146" max="6146" width="31" style="745" customWidth="1"/>
    <col min="6147" max="6150" width="9.140625" style="745"/>
    <col min="6151" max="6156" width="14.7109375" style="745" customWidth="1"/>
    <col min="6157" max="6169" width="15.5703125" style="745" customWidth="1"/>
    <col min="6170" max="6180" width="17.85546875" style="745" customWidth="1"/>
    <col min="6181" max="6400" width="9.140625" style="745"/>
    <col min="6401" max="6401" width="1.5703125" style="745" customWidth="1"/>
    <col min="6402" max="6402" width="31" style="745" customWidth="1"/>
    <col min="6403" max="6406" width="9.140625" style="745"/>
    <col min="6407" max="6412" width="14.7109375" style="745" customWidth="1"/>
    <col min="6413" max="6425" width="15.5703125" style="745" customWidth="1"/>
    <col min="6426" max="6436" width="17.85546875" style="745" customWidth="1"/>
    <col min="6437" max="6656" width="9.140625" style="745"/>
    <col min="6657" max="6657" width="1.5703125" style="745" customWidth="1"/>
    <col min="6658" max="6658" width="31" style="745" customWidth="1"/>
    <col min="6659" max="6662" width="9.140625" style="745"/>
    <col min="6663" max="6668" width="14.7109375" style="745" customWidth="1"/>
    <col min="6669" max="6681" width="15.5703125" style="745" customWidth="1"/>
    <col min="6682" max="6692" width="17.85546875" style="745" customWidth="1"/>
    <col min="6693" max="6912" width="9.140625" style="745"/>
    <col min="6913" max="6913" width="1.5703125" style="745" customWidth="1"/>
    <col min="6914" max="6914" width="31" style="745" customWidth="1"/>
    <col min="6915" max="6918" width="9.140625" style="745"/>
    <col min="6919" max="6924" width="14.7109375" style="745" customWidth="1"/>
    <col min="6925" max="6937" width="15.5703125" style="745" customWidth="1"/>
    <col min="6938" max="6948" width="17.85546875" style="745" customWidth="1"/>
    <col min="6949" max="7168" width="9.140625" style="745"/>
    <col min="7169" max="7169" width="1.5703125" style="745" customWidth="1"/>
    <col min="7170" max="7170" width="31" style="745" customWidth="1"/>
    <col min="7171" max="7174" width="9.140625" style="745"/>
    <col min="7175" max="7180" width="14.7109375" style="745" customWidth="1"/>
    <col min="7181" max="7193" width="15.5703125" style="745" customWidth="1"/>
    <col min="7194" max="7204" width="17.85546875" style="745" customWidth="1"/>
    <col min="7205" max="7424" width="9.140625" style="745"/>
    <col min="7425" max="7425" width="1.5703125" style="745" customWidth="1"/>
    <col min="7426" max="7426" width="31" style="745" customWidth="1"/>
    <col min="7427" max="7430" width="9.140625" style="745"/>
    <col min="7431" max="7436" width="14.7109375" style="745" customWidth="1"/>
    <col min="7437" max="7449" width="15.5703125" style="745" customWidth="1"/>
    <col min="7450" max="7460" width="17.85546875" style="745" customWidth="1"/>
    <col min="7461" max="7680" width="9.140625" style="745"/>
    <col min="7681" max="7681" width="1.5703125" style="745" customWidth="1"/>
    <col min="7682" max="7682" width="31" style="745" customWidth="1"/>
    <col min="7683" max="7686" width="9.140625" style="745"/>
    <col min="7687" max="7692" width="14.7109375" style="745" customWidth="1"/>
    <col min="7693" max="7705" width="15.5703125" style="745" customWidth="1"/>
    <col min="7706" max="7716" width="17.85546875" style="745" customWidth="1"/>
    <col min="7717" max="7936" width="9.140625" style="745"/>
    <col min="7937" max="7937" width="1.5703125" style="745" customWidth="1"/>
    <col min="7938" max="7938" width="31" style="745" customWidth="1"/>
    <col min="7939" max="7942" width="9.140625" style="745"/>
    <col min="7943" max="7948" width="14.7109375" style="745" customWidth="1"/>
    <col min="7949" max="7961" width="15.5703125" style="745" customWidth="1"/>
    <col min="7962" max="7972" width="17.85546875" style="745" customWidth="1"/>
    <col min="7973" max="8192" width="9.140625" style="745"/>
    <col min="8193" max="8193" width="1.5703125" style="745" customWidth="1"/>
    <col min="8194" max="8194" width="31" style="745" customWidth="1"/>
    <col min="8195" max="8198" width="9.140625" style="745"/>
    <col min="8199" max="8204" width="14.7109375" style="745" customWidth="1"/>
    <col min="8205" max="8217" width="15.5703125" style="745" customWidth="1"/>
    <col min="8218" max="8228" width="17.85546875" style="745" customWidth="1"/>
    <col min="8229" max="8448" width="9.140625" style="745"/>
    <col min="8449" max="8449" width="1.5703125" style="745" customWidth="1"/>
    <col min="8450" max="8450" width="31" style="745" customWidth="1"/>
    <col min="8451" max="8454" width="9.140625" style="745"/>
    <col min="8455" max="8460" width="14.7109375" style="745" customWidth="1"/>
    <col min="8461" max="8473" width="15.5703125" style="745" customWidth="1"/>
    <col min="8474" max="8484" width="17.85546875" style="745" customWidth="1"/>
    <col min="8485" max="8704" width="9.140625" style="745"/>
    <col min="8705" max="8705" width="1.5703125" style="745" customWidth="1"/>
    <col min="8706" max="8706" width="31" style="745" customWidth="1"/>
    <col min="8707" max="8710" width="9.140625" style="745"/>
    <col min="8711" max="8716" width="14.7109375" style="745" customWidth="1"/>
    <col min="8717" max="8729" width="15.5703125" style="745" customWidth="1"/>
    <col min="8730" max="8740" width="17.85546875" style="745" customWidth="1"/>
    <col min="8741" max="8960" width="9.140625" style="745"/>
    <col min="8961" max="8961" width="1.5703125" style="745" customWidth="1"/>
    <col min="8962" max="8962" width="31" style="745" customWidth="1"/>
    <col min="8963" max="8966" width="9.140625" style="745"/>
    <col min="8967" max="8972" width="14.7109375" style="745" customWidth="1"/>
    <col min="8973" max="8985" width="15.5703125" style="745" customWidth="1"/>
    <col min="8986" max="8996" width="17.85546875" style="745" customWidth="1"/>
    <col min="8997" max="9216" width="9.140625" style="745"/>
    <col min="9217" max="9217" width="1.5703125" style="745" customWidth="1"/>
    <col min="9218" max="9218" width="31" style="745" customWidth="1"/>
    <col min="9219" max="9222" width="9.140625" style="745"/>
    <col min="9223" max="9228" width="14.7109375" style="745" customWidth="1"/>
    <col min="9229" max="9241" width="15.5703125" style="745" customWidth="1"/>
    <col min="9242" max="9252" width="17.85546875" style="745" customWidth="1"/>
    <col min="9253" max="9472" width="9.140625" style="745"/>
    <col min="9473" max="9473" width="1.5703125" style="745" customWidth="1"/>
    <col min="9474" max="9474" width="31" style="745" customWidth="1"/>
    <col min="9475" max="9478" width="9.140625" style="745"/>
    <col min="9479" max="9484" width="14.7109375" style="745" customWidth="1"/>
    <col min="9485" max="9497" width="15.5703125" style="745" customWidth="1"/>
    <col min="9498" max="9508" width="17.85546875" style="745" customWidth="1"/>
    <col min="9509" max="9728" width="9.140625" style="745"/>
    <col min="9729" max="9729" width="1.5703125" style="745" customWidth="1"/>
    <col min="9730" max="9730" width="31" style="745" customWidth="1"/>
    <col min="9731" max="9734" width="9.140625" style="745"/>
    <col min="9735" max="9740" width="14.7109375" style="745" customWidth="1"/>
    <col min="9741" max="9753" width="15.5703125" style="745" customWidth="1"/>
    <col min="9754" max="9764" width="17.85546875" style="745" customWidth="1"/>
    <col min="9765" max="9984" width="9.140625" style="745"/>
    <col min="9985" max="9985" width="1.5703125" style="745" customWidth="1"/>
    <col min="9986" max="9986" width="31" style="745" customWidth="1"/>
    <col min="9987" max="9990" width="9.140625" style="745"/>
    <col min="9991" max="9996" width="14.7109375" style="745" customWidth="1"/>
    <col min="9997" max="10009" width="15.5703125" style="745" customWidth="1"/>
    <col min="10010" max="10020" width="17.85546875" style="745" customWidth="1"/>
    <col min="10021" max="10240" width="9.140625" style="745"/>
    <col min="10241" max="10241" width="1.5703125" style="745" customWidth="1"/>
    <col min="10242" max="10242" width="31" style="745" customWidth="1"/>
    <col min="10243" max="10246" width="9.140625" style="745"/>
    <col min="10247" max="10252" width="14.7109375" style="745" customWidth="1"/>
    <col min="10253" max="10265" width="15.5703125" style="745" customWidth="1"/>
    <col min="10266" max="10276" width="17.85546875" style="745" customWidth="1"/>
    <col min="10277" max="10496" width="9.140625" style="745"/>
    <col min="10497" max="10497" width="1.5703125" style="745" customWidth="1"/>
    <col min="10498" max="10498" width="31" style="745" customWidth="1"/>
    <col min="10499" max="10502" width="9.140625" style="745"/>
    <col min="10503" max="10508" width="14.7109375" style="745" customWidth="1"/>
    <col min="10509" max="10521" width="15.5703125" style="745" customWidth="1"/>
    <col min="10522" max="10532" width="17.85546875" style="745" customWidth="1"/>
    <col min="10533" max="10752" width="9.140625" style="745"/>
    <col min="10753" max="10753" width="1.5703125" style="745" customWidth="1"/>
    <col min="10754" max="10754" width="31" style="745" customWidth="1"/>
    <col min="10755" max="10758" width="9.140625" style="745"/>
    <col min="10759" max="10764" width="14.7109375" style="745" customWidth="1"/>
    <col min="10765" max="10777" width="15.5703125" style="745" customWidth="1"/>
    <col min="10778" max="10788" width="17.85546875" style="745" customWidth="1"/>
    <col min="10789" max="11008" width="9.140625" style="745"/>
    <col min="11009" max="11009" width="1.5703125" style="745" customWidth="1"/>
    <col min="11010" max="11010" width="31" style="745" customWidth="1"/>
    <col min="11011" max="11014" width="9.140625" style="745"/>
    <col min="11015" max="11020" width="14.7109375" style="745" customWidth="1"/>
    <col min="11021" max="11033" width="15.5703125" style="745" customWidth="1"/>
    <col min="11034" max="11044" width="17.85546875" style="745" customWidth="1"/>
    <col min="11045" max="11264" width="9.140625" style="745"/>
    <col min="11265" max="11265" width="1.5703125" style="745" customWidth="1"/>
    <col min="11266" max="11266" width="31" style="745" customWidth="1"/>
    <col min="11267" max="11270" width="9.140625" style="745"/>
    <col min="11271" max="11276" width="14.7109375" style="745" customWidth="1"/>
    <col min="11277" max="11289" width="15.5703125" style="745" customWidth="1"/>
    <col min="11290" max="11300" width="17.85546875" style="745" customWidth="1"/>
    <col min="11301" max="11520" width="9.140625" style="745"/>
    <col min="11521" max="11521" width="1.5703125" style="745" customWidth="1"/>
    <col min="11522" max="11522" width="31" style="745" customWidth="1"/>
    <col min="11523" max="11526" width="9.140625" style="745"/>
    <col min="11527" max="11532" width="14.7109375" style="745" customWidth="1"/>
    <col min="11533" max="11545" width="15.5703125" style="745" customWidth="1"/>
    <col min="11546" max="11556" width="17.85546875" style="745" customWidth="1"/>
    <col min="11557" max="11776" width="9.140625" style="745"/>
    <col min="11777" max="11777" width="1.5703125" style="745" customWidth="1"/>
    <col min="11778" max="11778" width="31" style="745" customWidth="1"/>
    <col min="11779" max="11782" width="9.140625" style="745"/>
    <col min="11783" max="11788" width="14.7109375" style="745" customWidth="1"/>
    <col min="11789" max="11801" width="15.5703125" style="745" customWidth="1"/>
    <col min="11802" max="11812" width="17.85546875" style="745" customWidth="1"/>
    <col min="11813" max="12032" width="9.140625" style="745"/>
    <col min="12033" max="12033" width="1.5703125" style="745" customWidth="1"/>
    <col min="12034" max="12034" width="31" style="745" customWidth="1"/>
    <col min="12035" max="12038" width="9.140625" style="745"/>
    <col min="12039" max="12044" width="14.7109375" style="745" customWidth="1"/>
    <col min="12045" max="12057" width="15.5703125" style="745" customWidth="1"/>
    <col min="12058" max="12068" width="17.85546875" style="745" customWidth="1"/>
    <col min="12069" max="12288" width="9.140625" style="745"/>
    <col min="12289" max="12289" width="1.5703125" style="745" customWidth="1"/>
    <col min="12290" max="12290" width="31" style="745" customWidth="1"/>
    <col min="12291" max="12294" width="9.140625" style="745"/>
    <col min="12295" max="12300" width="14.7109375" style="745" customWidth="1"/>
    <col min="12301" max="12313" width="15.5703125" style="745" customWidth="1"/>
    <col min="12314" max="12324" width="17.85546875" style="745" customWidth="1"/>
    <col min="12325" max="12544" width="9.140625" style="745"/>
    <col min="12545" max="12545" width="1.5703125" style="745" customWidth="1"/>
    <col min="12546" max="12546" width="31" style="745" customWidth="1"/>
    <col min="12547" max="12550" width="9.140625" style="745"/>
    <col min="12551" max="12556" width="14.7109375" style="745" customWidth="1"/>
    <col min="12557" max="12569" width="15.5703125" style="745" customWidth="1"/>
    <col min="12570" max="12580" width="17.85546875" style="745" customWidth="1"/>
    <col min="12581" max="12800" width="9.140625" style="745"/>
    <col min="12801" max="12801" width="1.5703125" style="745" customWidth="1"/>
    <col min="12802" max="12802" width="31" style="745" customWidth="1"/>
    <col min="12803" max="12806" width="9.140625" style="745"/>
    <col min="12807" max="12812" width="14.7109375" style="745" customWidth="1"/>
    <col min="12813" max="12825" width="15.5703125" style="745" customWidth="1"/>
    <col min="12826" max="12836" width="17.85546875" style="745" customWidth="1"/>
    <col min="12837" max="13056" width="9.140625" style="745"/>
    <col min="13057" max="13057" width="1.5703125" style="745" customWidth="1"/>
    <col min="13058" max="13058" width="31" style="745" customWidth="1"/>
    <col min="13059" max="13062" width="9.140625" style="745"/>
    <col min="13063" max="13068" width="14.7109375" style="745" customWidth="1"/>
    <col min="13069" max="13081" width="15.5703125" style="745" customWidth="1"/>
    <col min="13082" max="13092" width="17.85546875" style="745" customWidth="1"/>
    <col min="13093" max="13312" width="9.140625" style="745"/>
    <col min="13313" max="13313" width="1.5703125" style="745" customWidth="1"/>
    <col min="13314" max="13314" width="31" style="745" customWidth="1"/>
    <col min="13315" max="13318" width="9.140625" style="745"/>
    <col min="13319" max="13324" width="14.7109375" style="745" customWidth="1"/>
    <col min="13325" max="13337" width="15.5703125" style="745" customWidth="1"/>
    <col min="13338" max="13348" width="17.85546875" style="745" customWidth="1"/>
    <col min="13349" max="13568" width="9.140625" style="745"/>
    <col min="13569" max="13569" width="1.5703125" style="745" customWidth="1"/>
    <col min="13570" max="13570" width="31" style="745" customWidth="1"/>
    <col min="13571" max="13574" width="9.140625" style="745"/>
    <col min="13575" max="13580" width="14.7109375" style="745" customWidth="1"/>
    <col min="13581" max="13593" width="15.5703125" style="745" customWidth="1"/>
    <col min="13594" max="13604" width="17.85546875" style="745" customWidth="1"/>
    <col min="13605" max="13824" width="9.140625" style="745"/>
    <col min="13825" max="13825" width="1.5703125" style="745" customWidth="1"/>
    <col min="13826" max="13826" width="31" style="745" customWidth="1"/>
    <col min="13827" max="13830" width="9.140625" style="745"/>
    <col min="13831" max="13836" width="14.7109375" style="745" customWidth="1"/>
    <col min="13837" max="13849" width="15.5703125" style="745" customWidth="1"/>
    <col min="13850" max="13860" width="17.85546875" style="745" customWidth="1"/>
    <col min="13861" max="14080" width="9.140625" style="745"/>
    <col min="14081" max="14081" width="1.5703125" style="745" customWidth="1"/>
    <col min="14082" max="14082" width="31" style="745" customWidth="1"/>
    <col min="14083" max="14086" width="9.140625" style="745"/>
    <col min="14087" max="14092" width="14.7109375" style="745" customWidth="1"/>
    <col min="14093" max="14105" width="15.5703125" style="745" customWidth="1"/>
    <col min="14106" max="14116" width="17.85546875" style="745" customWidth="1"/>
    <col min="14117" max="14336" width="9.140625" style="745"/>
    <col min="14337" max="14337" width="1.5703125" style="745" customWidth="1"/>
    <col min="14338" max="14338" width="31" style="745" customWidth="1"/>
    <col min="14339" max="14342" width="9.140625" style="745"/>
    <col min="14343" max="14348" width="14.7109375" style="745" customWidth="1"/>
    <col min="14349" max="14361" width="15.5703125" style="745" customWidth="1"/>
    <col min="14362" max="14372" width="17.85546875" style="745" customWidth="1"/>
    <col min="14373" max="14592" width="9.140625" style="745"/>
    <col min="14593" max="14593" width="1.5703125" style="745" customWidth="1"/>
    <col min="14594" max="14594" width="31" style="745" customWidth="1"/>
    <col min="14595" max="14598" width="9.140625" style="745"/>
    <col min="14599" max="14604" width="14.7109375" style="745" customWidth="1"/>
    <col min="14605" max="14617" width="15.5703125" style="745" customWidth="1"/>
    <col min="14618" max="14628" width="17.85546875" style="745" customWidth="1"/>
    <col min="14629" max="14848" width="9.140625" style="745"/>
    <col min="14849" max="14849" width="1.5703125" style="745" customWidth="1"/>
    <col min="14850" max="14850" width="31" style="745" customWidth="1"/>
    <col min="14851" max="14854" width="9.140625" style="745"/>
    <col min="14855" max="14860" width="14.7109375" style="745" customWidth="1"/>
    <col min="14861" max="14873" width="15.5703125" style="745" customWidth="1"/>
    <col min="14874" max="14884" width="17.85546875" style="745" customWidth="1"/>
    <col min="14885" max="15104" width="9.140625" style="745"/>
    <col min="15105" max="15105" width="1.5703125" style="745" customWidth="1"/>
    <col min="15106" max="15106" width="31" style="745" customWidth="1"/>
    <col min="15107" max="15110" width="9.140625" style="745"/>
    <col min="15111" max="15116" width="14.7109375" style="745" customWidth="1"/>
    <col min="15117" max="15129" width="15.5703125" style="745" customWidth="1"/>
    <col min="15130" max="15140" width="17.85546875" style="745" customWidth="1"/>
    <col min="15141" max="15360" width="9.140625" style="745"/>
    <col min="15361" max="15361" width="1.5703125" style="745" customWidth="1"/>
    <col min="15362" max="15362" width="31" style="745" customWidth="1"/>
    <col min="15363" max="15366" width="9.140625" style="745"/>
    <col min="15367" max="15372" width="14.7109375" style="745" customWidth="1"/>
    <col min="15373" max="15385" width="15.5703125" style="745" customWidth="1"/>
    <col min="15386" max="15396" width="17.85546875" style="745" customWidth="1"/>
    <col min="15397" max="15616" width="9.140625" style="745"/>
    <col min="15617" max="15617" width="1.5703125" style="745" customWidth="1"/>
    <col min="15618" max="15618" width="31" style="745" customWidth="1"/>
    <col min="15619" max="15622" width="9.140625" style="745"/>
    <col min="15623" max="15628" width="14.7109375" style="745" customWidth="1"/>
    <col min="15629" max="15641" width="15.5703125" style="745" customWidth="1"/>
    <col min="15642" max="15652" width="17.85546875" style="745" customWidth="1"/>
    <col min="15653" max="15872" width="9.140625" style="745"/>
    <col min="15873" max="15873" width="1.5703125" style="745" customWidth="1"/>
    <col min="15874" max="15874" width="31" style="745" customWidth="1"/>
    <col min="15875" max="15878" width="9.140625" style="745"/>
    <col min="15879" max="15884" width="14.7109375" style="745" customWidth="1"/>
    <col min="15885" max="15897" width="15.5703125" style="745" customWidth="1"/>
    <col min="15898" max="15908" width="17.85546875" style="745" customWidth="1"/>
    <col min="15909" max="16128" width="9.140625" style="745"/>
    <col min="16129" max="16129" width="1.5703125" style="745" customWidth="1"/>
    <col min="16130" max="16130" width="31" style="745" customWidth="1"/>
    <col min="16131" max="16134" width="9.140625" style="745"/>
    <col min="16135" max="16140" width="14.7109375" style="745" customWidth="1"/>
    <col min="16141" max="16153" width="15.5703125" style="745" customWidth="1"/>
    <col min="16154" max="16164" width="17.85546875" style="745" customWidth="1"/>
    <col min="16165" max="16384" width="9.140625" style="745"/>
  </cols>
  <sheetData>
    <row r="1" spans="1:36" ht="18" x14ac:dyDescent="0.25">
      <c r="A1" s="792">
        <f>Summary!B3</f>
        <v>0</v>
      </c>
      <c r="B1" s="793"/>
      <c r="C1" s="793"/>
      <c r="D1" s="793"/>
      <c r="E1" s="793"/>
      <c r="F1" s="793"/>
      <c r="G1" s="793"/>
      <c r="H1" s="793"/>
      <c r="I1" s="793"/>
      <c r="J1" s="793"/>
      <c r="K1" s="793"/>
      <c r="L1" s="793"/>
      <c r="M1" s="793"/>
    </row>
    <row r="2" spans="1:36" ht="18" x14ac:dyDescent="0.25">
      <c r="A2" s="746" t="s">
        <v>1082</v>
      </c>
      <c r="B2" s="746"/>
      <c r="C2" s="746"/>
      <c r="D2" s="746"/>
      <c r="E2" s="746"/>
      <c r="F2" s="746"/>
      <c r="G2" s="746"/>
      <c r="H2" s="746"/>
      <c r="I2" s="746"/>
      <c r="J2" s="746"/>
      <c r="K2" s="746"/>
      <c r="L2" s="746"/>
      <c r="M2" s="746"/>
    </row>
    <row r="3" spans="1:36" ht="18" x14ac:dyDescent="0.25">
      <c r="A3" s="746"/>
      <c r="B3" s="791" t="s">
        <v>1265</v>
      </c>
      <c r="C3" s="746"/>
      <c r="D3" s="746"/>
      <c r="E3" s="746"/>
      <c r="F3" s="746"/>
      <c r="G3" s="746"/>
      <c r="H3" s="746"/>
      <c r="I3" s="746"/>
      <c r="J3" s="746"/>
      <c r="K3" s="746"/>
      <c r="L3" s="746"/>
      <c r="M3" s="746"/>
    </row>
    <row r="4" spans="1:36" x14ac:dyDescent="0.2">
      <c r="A4" s="747" t="s">
        <v>1083</v>
      </c>
      <c r="D4" s="748">
        <v>0.03</v>
      </c>
      <c r="F4" s="749"/>
      <c r="G4" s="750">
        <f>1+D4</f>
        <v>1.03</v>
      </c>
      <c r="H4" s="751">
        <f>+G4*(1+$D$4)</f>
        <v>1.0609</v>
      </c>
      <c r="I4" s="751">
        <f>+H4*(1+$D$4)</f>
        <v>1.092727</v>
      </c>
      <c r="J4" s="751">
        <f>+I4*(1+$D$4)</f>
        <v>1.1255088100000001</v>
      </c>
      <c r="K4" s="751">
        <f>+J4*(1+$D$4)</f>
        <v>1.1592740743000001</v>
      </c>
      <c r="L4" s="751">
        <f>+K4*(1+$D$4)</f>
        <v>1.1940522965290001</v>
      </c>
      <c r="M4" s="751">
        <f t="shared" ref="M4:AJ4" si="0">+L4*(1+$D$4)</f>
        <v>1.2298738654248702</v>
      </c>
      <c r="N4" s="751">
        <f t="shared" si="0"/>
        <v>1.2667700813876164</v>
      </c>
      <c r="O4" s="751">
        <f t="shared" si="0"/>
        <v>1.3047731838292449</v>
      </c>
      <c r="P4" s="751">
        <f t="shared" si="0"/>
        <v>1.3439163793441222</v>
      </c>
      <c r="Q4" s="751">
        <f t="shared" si="0"/>
        <v>1.3842338707244459</v>
      </c>
      <c r="R4" s="751">
        <f t="shared" si="0"/>
        <v>1.4257608868461793</v>
      </c>
      <c r="S4" s="751">
        <f t="shared" si="0"/>
        <v>1.4685337134515648</v>
      </c>
      <c r="T4" s="751">
        <f t="shared" si="0"/>
        <v>1.5125897248551119</v>
      </c>
      <c r="U4" s="751">
        <f t="shared" si="0"/>
        <v>1.5579674166007653</v>
      </c>
      <c r="V4" s="751">
        <f t="shared" si="0"/>
        <v>1.6047064390987884</v>
      </c>
      <c r="W4" s="751">
        <f t="shared" si="0"/>
        <v>1.652847632271752</v>
      </c>
      <c r="X4" s="751">
        <f t="shared" si="0"/>
        <v>1.7024330612399046</v>
      </c>
      <c r="Y4" s="751">
        <f t="shared" si="0"/>
        <v>1.7535060530771018</v>
      </c>
      <c r="Z4" s="751">
        <f t="shared" si="0"/>
        <v>1.806111234669415</v>
      </c>
      <c r="AA4" s="751">
        <f t="shared" si="0"/>
        <v>1.8602945717094976</v>
      </c>
      <c r="AB4" s="751">
        <f t="shared" si="0"/>
        <v>1.9161034088607827</v>
      </c>
      <c r="AC4" s="751">
        <f t="shared" si="0"/>
        <v>1.9735865111266062</v>
      </c>
      <c r="AD4" s="751">
        <f t="shared" si="0"/>
        <v>2.0327941064604045</v>
      </c>
      <c r="AE4" s="751">
        <f t="shared" si="0"/>
        <v>2.0937779296542165</v>
      </c>
      <c r="AF4" s="751">
        <f t="shared" si="0"/>
        <v>2.1565912675438432</v>
      </c>
      <c r="AG4" s="751">
        <f t="shared" si="0"/>
        <v>2.2212890055701586</v>
      </c>
      <c r="AH4" s="751">
        <f t="shared" si="0"/>
        <v>2.2879276757372633</v>
      </c>
      <c r="AI4" s="751">
        <f t="shared" si="0"/>
        <v>2.3565655060093813</v>
      </c>
      <c r="AJ4" s="751">
        <f t="shared" si="0"/>
        <v>2.4272624711896627</v>
      </c>
    </row>
    <row r="5" spans="1:36" x14ac:dyDescent="0.2">
      <c r="A5" s="747" t="s">
        <v>1084</v>
      </c>
      <c r="D5" s="752">
        <v>0.01</v>
      </c>
    </row>
    <row r="6" spans="1:36" x14ac:dyDescent="0.2">
      <c r="A6" s="753" t="s">
        <v>1085</v>
      </c>
      <c r="B6" s="747"/>
      <c r="C6" s="754"/>
      <c r="D6" s="798">
        <v>0</v>
      </c>
      <c r="F6" s="755" t="s">
        <v>36</v>
      </c>
    </row>
    <row r="7" spans="1:36" x14ac:dyDescent="0.2">
      <c r="E7" s="755" t="s">
        <v>1086</v>
      </c>
      <c r="F7" s="756" t="s">
        <v>1087</v>
      </c>
    </row>
    <row r="8" spans="1:36" x14ac:dyDescent="0.2">
      <c r="C8" s="753" t="s">
        <v>36</v>
      </c>
      <c r="D8" s="753" t="s">
        <v>1088</v>
      </c>
      <c r="E8" s="755" t="s">
        <v>1089</v>
      </c>
      <c r="F8" s="755" t="s">
        <v>1090</v>
      </c>
      <c r="G8" s="755" t="s">
        <v>1091</v>
      </c>
      <c r="H8" s="755" t="s">
        <v>1092</v>
      </c>
      <c r="I8" s="755" t="s">
        <v>1093</v>
      </c>
      <c r="J8" s="755" t="s">
        <v>1094</v>
      </c>
      <c r="K8" s="755" t="s">
        <v>1095</v>
      </c>
      <c r="L8" s="755" t="s">
        <v>1096</v>
      </c>
      <c r="M8" s="755" t="s">
        <v>1097</v>
      </c>
      <c r="N8" s="755" t="s">
        <v>1098</v>
      </c>
      <c r="O8" s="755" t="s">
        <v>1099</v>
      </c>
      <c r="P8" s="755" t="s">
        <v>1100</v>
      </c>
      <c r="Q8" s="755" t="s">
        <v>1101</v>
      </c>
      <c r="R8" s="755" t="s">
        <v>1102</v>
      </c>
      <c r="S8" s="755" t="s">
        <v>1103</v>
      </c>
      <c r="T8" s="755" t="s">
        <v>1104</v>
      </c>
      <c r="U8" s="755" t="s">
        <v>1105</v>
      </c>
      <c r="V8" s="755" t="s">
        <v>1106</v>
      </c>
      <c r="W8" s="755" t="s">
        <v>1107</v>
      </c>
      <c r="X8" s="755" t="s">
        <v>1108</v>
      </c>
      <c r="Y8" s="755" t="s">
        <v>1109</v>
      </c>
      <c r="Z8" s="755" t="s">
        <v>1110</v>
      </c>
      <c r="AA8" s="755" t="s">
        <v>1111</v>
      </c>
      <c r="AB8" s="755" t="s">
        <v>1112</v>
      </c>
      <c r="AC8" s="755" t="s">
        <v>1113</v>
      </c>
      <c r="AD8" s="755" t="s">
        <v>1114</v>
      </c>
      <c r="AE8" s="755" t="s">
        <v>1115</v>
      </c>
      <c r="AF8" s="755" t="s">
        <v>1116</v>
      </c>
      <c r="AG8" s="755" t="s">
        <v>1117</v>
      </c>
      <c r="AH8" s="755" t="s">
        <v>1118</v>
      </c>
      <c r="AI8" s="755" t="s">
        <v>1119</v>
      </c>
      <c r="AJ8" s="755" t="s">
        <v>1120</v>
      </c>
    </row>
    <row r="9" spans="1:36" x14ac:dyDescent="0.2">
      <c r="A9" s="757" t="s">
        <v>1121</v>
      </c>
      <c r="B9" s="757"/>
      <c r="C9" s="753" t="s">
        <v>1122</v>
      </c>
      <c r="D9" s="753" t="s">
        <v>1123</v>
      </c>
      <c r="E9" s="755" t="s">
        <v>1124</v>
      </c>
      <c r="F9" s="755" t="s">
        <v>1125</v>
      </c>
    </row>
    <row r="10" spans="1:36" x14ac:dyDescent="0.2">
      <c r="C10" s="753"/>
      <c r="D10" s="753"/>
      <c r="E10" s="753"/>
    </row>
    <row r="11" spans="1:36" ht="18" x14ac:dyDescent="0.25">
      <c r="A11" s="758" t="s">
        <v>1126</v>
      </c>
      <c r="B11" s="759"/>
      <c r="C11" s="759"/>
      <c r="D11" s="759"/>
      <c r="E11" s="759"/>
      <c r="F11" s="759"/>
      <c r="G11" s="759"/>
      <c r="H11" s="759"/>
      <c r="I11" s="759"/>
      <c r="J11" s="759"/>
      <c r="K11" s="759"/>
      <c r="L11" s="759"/>
      <c r="M11" s="759"/>
    </row>
    <row r="12" spans="1:36" ht="15" x14ac:dyDescent="0.25">
      <c r="B12" s="760" t="s">
        <v>1127</v>
      </c>
      <c r="C12" s="794"/>
      <c r="D12" s="761"/>
      <c r="E12" s="794"/>
      <c r="F12" s="762">
        <f>SUM(G12:AJ12)</f>
        <v>0</v>
      </c>
      <c r="G12" s="796"/>
      <c r="H12" s="796"/>
      <c r="I12" s="796"/>
      <c r="J12" s="796"/>
      <c r="K12" s="796"/>
      <c r="L12" s="796"/>
      <c r="M12" s="796"/>
      <c r="N12" s="796"/>
      <c r="O12" s="796"/>
      <c r="P12" s="796"/>
      <c r="Q12" s="796"/>
      <c r="R12" s="796"/>
      <c r="S12" s="796"/>
      <c r="T12" s="796"/>
      <c r="U12" s="796"/>
      <c r="V12" s="796"/>
      <c r="W12" s="796"/>
      <c r="X12" s="796"/>
      <c r="Y12" s="796"/>
      <c r="Z12" s="796"/>
      <c r="AA12" s="796"/>
      <c r="AB12" s="796"/>
      <c r="AC12" s="796"/>
      <c r="AD12" s="796"/>
      <c r="AE12" s="796"/>
      <c r="AF12" s="796"/>
      <c r="AG12" s="796"/>
      <c r="AH12" s="796"/>
      <c r="AI12" s="796"/>
      <c r="AJ12" s="796"/>
    </row>
    <row r="13" spans="1:36" ht="15" x14ac:dyDescent="0.25">
      <c r="B13" s="763" t="s">
        <v>1128</v>
      </c>
      <c r="C13" s="764"/>
      <c r="D13" s="795"/>
      <c r="E13" s="764"/>
      <c r="F13" s="765"/>
      <c r="G13" s="765">
        <f t="shared" ref="G13:AJ13" si="1">G12*$D$13*G4</f>
        <v>0</v>
      </c>
      <c r="H13" s="765">
        <f t="shared" si="1"/>
        <v>0</v>
      </c>
      <c r="I13" s="765">
        <f t="shared" si="1"/>
        <v>0</v>
      </c>
      <c r="J13" s="765">
        <f t="shared" si="1"/>
        <v>0</v>
      </c>
      <c r="K13" s="765">
        <f t="shared" si="1"/>
        <v>0</v>
      </c>
      <c r="L13" s="765">
        <f t="shared" si="1"/>
        <v>0</v>
      </c>
      <c r="M13" s="765">
        <f t="shared" si="1"/>
        <v>0</v>
      </c>
      <c r="N13" s="765">
        <f t="shared" si="1"/>
        <v>0</v>
      </c>
      <c r="O13" s="765">
        <f t="shared" si="1"/>
        <v>0</v>
      </c>
      <c r="P13" s="765">
        <f t="shared" si="1"/>
        <v>0</v>
      </c>
      <c r="Q13" s="765">
        <f t="shared" si="1"/>
        <v>0</v>
      </c>
      <c r="R13" s="765">
        <f t="shared" si="1"/>
        <v>0</v>
      </c>
      <c r="S13" s="765">
        <f t="shared" si="1"/>
        <v>0</v>
      </c>
      <c r="T13" s="765">
        <f t="shared" si="1"/>
        <v>0</v>
      </c>
      <c r="U13" s="765">
        <f t="shared" si="1"/>
        <v>0</v>
      </c>
      <c r="V13" s="765">
        <f t="shared" si="1"/>
        <v>0</v>
      </c>
      <c r="W13" s="765">
        <f t="shared" si="1"/>
        <v>0</v>
      </c>
      <c r="X13" s="765">
        <f t="shared" si="1"/>
        <v>0</v>
      </c>
      <c r="Y13" s="765">
        <f t="shared" si="1"/>
        <v>0</v>
      </c>
      <c r="Z13" s="765">
        <f t="shared" si="1"/>
        <v>0</v>
      </c>
      <c r="AA13" s="765">
        <f t="shared" si="1"/>
        <v>0</v>
      </c>
      <c r="AB13" s="765">
        <f t="shared" si="1"/>
        <v>0</v>
      </c>
      <c r="AC13" s="765">
        <f t="shared" si="1"/>
        <v>0</v>
      </c>
      <c r="AD13" s="765">
        <f t="shared" si="1"/>
        <v>0</v>
      </c>
      <c r="AE13" s="765">
        <f t="shared" si="1"/>
        <v>0</v>
      </c>
      <c r="AF13" s="765">
        <f t="shared" si="1"/>
        <v>0</v>
      </c>
      <c r="AG13" s="765">
        <f t="shared" si="1"/>
        <v>0</v>
      </c>
      <c r="AH13" s="765">
        <f t="shared" si="1"/>
        <v>0</v>
      </c>
      <c r="AI13" s="765">
        <f t="shared" si="1"/>
        <v>0</v>
      </c>
      <c r="AJ13" s="765">
        <f t="shared" si="1"/>
        <v>0</v>
      </c>
    </row>
    <row r="14" spans="1:36" ht="15" x14ac:dyDescent="0.25">
      <c r="B14" s="760" t="s">
        <v>1129</v>
      </c>
      <c r="C14" s="794"/>
      <c r="D14" s="761"/>
      <c r="E14" s="794"/>
      <c r="F14" s="762">
        <f>SUM(G14:AJ14)</f>
        <v>0</v>
      </c>
      <c r="G14" s="796"/>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6"/>
    </row>
    <row r="15" spans="1:36" ht="15" x14ac:dyDescent="0.25">
      <c r="B15" s="763" t="s">
        <v>1130</v>
      </c>
      <c r="C15" s="764"/>
      <c r="D15" s="795"/>
      <c r="E15" s="764"/>
      <c r="F15" s="765"/>
      <c r="G15" s="765">
        <f t="shared" ref="G15:AJ15" si="2">+G14*$D$15*G4</f>
        <v>0</v>
      </c>
      <c r="H15" s="765">
        <f t="shared" si="2"/>
        <v>0</v>
      </c>
      <c r="I15" s="765">
        <f t="shared" si="2"/>
        <v>0</v>
      </c>
      <c r="J15" s="765">
        <f t="shared" si="2"/>
        <v>0</v>
      </c>
      <c r="K15" s="765">
        <f t="shared" si="2"/>
        <v>0</v>
      </c>
      <c r="L15" s="765">
        <f t="shared" si="2"/>
        <v>0</v>
      </c>
      <c r="M15" s="765">
        <f t="shared" si="2"/>
        <v>0</v>
      </c>
      <c r="N15" s="765">
        <f t="shared" si="2"/>
        <v>0</v>
      </c>
      <c r="O15" s="765">
        <f t="shared" si="2"/>
        <v>0</v>
      </c>
      <c r="P15" s="765">
        <f t="shared" si="2"/>
        <v>0</v>
      </c>
      <c r="Q15" s="765">
        <f t="shared" si="2"/>
        <v>0</v>
      </c>
      <c r="R15" s="765">
        <f t="shared" si="2"/>
        <v>0</v>
      </c>
      <c r="S15" s="765">
        <f t="shared" si="2"/>
        <v>0</v>
      </c>
      <c r="T15" s="765">
        <f t="shared" si="2"/>
        <v>0</v>
      </c>
      <c r="U15" s="765">
        <f t="shared" si="2"/>
        <v>0</v>
      </c>
      <c r="V15" s="765">
        <f t="shared" si="2"/>
        <v>0</v>
      </c>
      <c r="W15" s="765">
        <f t="shared" si="2"/>
        <v>0</v>
      </c>
      <c r="X15" s="765">
        <f t="shared" si="2"/>
        <v>0</v>
      </c>
      <c r="Y15" s="765">
        <f t="shared" si="2"/>
        <v>0</v>
      </c>
      <c r="Z15" s="765">
        <f t="shared" si="2"/>
        <v>0</v>
      </c>
      <c r="AA15" s="765">
        <f t="shared" si="2"/>
        <v>0</v>
      </c>
      <c r="AB15" s="765">
        <f t="shared" si="2"/>
        <v>0</v>
      </c>
      <c r="AC15" s="765">
        <f t="shared" si="2"/>
        <v>0</v>
      </c>
      <c r="AD15" s="765">
        <f t="shared" si="2"/>
        <v>0</v>
      </c>
      <c r="AE15" s="765">
        <f t="shared" si="2"/>
        <v>0</v>
      </c>
      <c r="AF15" s="765">
        <f t="shared" si="2"/>
        <v>0</v>
      </c>
      <c r="AG15" s="765">
        <f t="shared" si="2"/>
        <v>0</v>
      </c>
      <c r="AH15" s="765">
        <f t="shared" si="2"/>
        <v>0</v>
      </c>
      <c r="AI15" s="765">
        <f t="shared" si="2"/>
        <v>0</v>
      </c>
      <c r="AJ15" s="765">
        <f t="shared" si="2"/>
        <v>0</v>
      </c>
    </row>
    <row r="16" spans="1:36" ht="15" x14ac:dyDescent="0.25">
      <c r="B16" s="760" t="s">
        <v>1131</v>
      </c>
      <c r="C16" s="794"/>
      <c r="D16" s="761"/>
      <c r="E16" s="794"/>
      <c r="F16" s="762">
        <f>SUM(G16:AJ16)</f>
        <v>0</v>
      </c>
      <c r="G16" s="796"/>
      <c r="H16" s="796"/>
      <c r="I16" s="796"/>
      <c r="J16" s="796"/>
      <c r="K16" s="796"/>
      <c r="L16" s="796"/>
      <c r="M16" s="796"/>
      <c r="N16" s="796"/>
      <c r="O16" s="796"/>
      <c r="P16" s="796"/>
      <c r="Q16" s="796"/>
      <c r="R16" s="796"/>
      <c r="S16" s="796"/>
      <c r="T16" s="796"/>
      <c r="U16" s="796"/>
      <c r="V16" s="796"/>
      <c r="W16" s="796"/>
      <c r="X16" s="796"/>
      <c r="Y16" s="796"/>
      <c r="Z16" s="796"/>
      <c r="AA16" s="796"/>
      <c r="AB16" s="796"/>
      <c r="AC16" s="796"/>
      <c r="AD16" s="796"/>
      <c r="AE16" s="796"/>
      <c r="AF16" s="796"/>
      <c r="AG16" s="796"/>
      <c r="AH16" s="796"/>
      <c r="AI16" s="796"/>
      <c r="AJ16" s="796"/>
    </row>
    <row r="17" spans="1:36" ht="15" x14ac:dyDescent="0.25">
      <c r="B17" s="763" t="s">
        <v>1132</v>
      </c>
      <c r="C17" s="764"/>
      <c r="D17" s="795"/>
      <c r="E17" s="764"/>
      <c r="F17" s="765"/>
      <c r="G17" s="765">
        <f t="shared" ref="G17:AJ17" si="3">G16*$D$17*G4</f>
        <v>0</v>
      </c>
      <c r="H17" s="765">
        <f t="shared" si="3"/>
        <v>0</v>
      </c>
      <c r="I17" s="765">
        <f t="shared" si="3"/>
        <v>0</v>
      </c>
      <c r="J17" s="765">
        <f t="shared" si="3"/>
        <v>0</v>
      </c>
      <c r="K17" s="765">
        <f t="shared" si="3"/>
        <v>0</v>
      </c>
      <c r="L17" s="765">
        <f t="shared" si="3"/>
        <v>0</v>
      </c>
      <c r="M17" s="765">
        <f t="shared" si="3"/>
        <v>0</v>
      </c>
      <c r="N17" s="765">
        <f t="shared" si="3"/>
        <v>0</v>
      </c>
      <c r="O17" s="765">
        <f t="shared" si="3"/>
        <v>0</v>
      </c>
      <c r="P17" s="765">
        <f t="shared" si="3"/>
        <v>0</v>
      </c>
      <c r="Q17" s="765">
        <f t="shared" si="3"/>
        <v>0</v>
      </c>
      <c r="R17" s="765">
        <f t="shared" si="3"/>
        <v>0</v>
      </c>
      <c r="S17" s="765">
        <f t="shared" si="3"/>
        <v>0</v>
      </c>
      <c r="T17" s="765">
        <f t="shared" si="3"/>
        <v>0</v>
      </c>
      <c r="U17" s="765">
        <f t="shared" si="3"/>
        <v>0</v>
      </c>
      <c r="V17" s="765">
        <f t="shared" si="3"/>
        <v>0</v>
      </c>
      <c r="W17" s="765">
        <f t="shared" si="3"/>
        <v>0</v>
      </c>
      <c r="X17" s="765">
        <f t="shared" si="3"/>
        <v>0</v>
      </c>
      <c r="Y17" s="765">
        <f t="shared" si="3"/>
        <v>0</v>
      </c>
      <c r="Z17" s="765">
        <f t="shared" si="3"/>
        <v>0</v>
      </c>
      <c r="AA17" s="765">
        <f t="shared" si="3"/>
        <v>0</v>
      </c>
      <c r="AB17" s="765">
        <f t="shared" si="3"/>
        <v>0</v>
      </c>
      <c r="AC17" s="765">
        <f t="shared" si="3"/>
        <v>0</v>
      </c>
      <c r="AD17" s="765">
        <f t="shared" si="3"/>
        <v>0</v>
      </c>
      <c r="AE17" s="765">
        <f t="shared" si="3"/>
        <v>0</v>
      </c>
      <c r="AF17" s="765">
        <f t="shared" si="3"/>
        <v>0</v>
      </c>
      <c r="AG17" s="765">
        <f t="shared" si="3"/>
        <v>0</v>
      </c>
      <c r="AH17" s="765">
        <f t="shared" si="3"/>
        <v>0</v>
      </c>
      <c r="AI17" s="765">
        <f t="shared" si="3"/>
        <v>0</v>
      </c>
      <c r="AJ17" s="765">
        <f t="shared" si="3"/>
        <v>0</v>
      </c>
    </row>
    <row r="18" spans="1:36" ht="15" x14ac:dyDescent="0.25">
      <c r="B18" s="760" t="s">
        <v>1133</v>
      </c>
      <c r="C18" s="794"/>
      <c r="D18" s="761"/>
      <c r="E18" s="794"/>
      <c r="F18" s="762">
        <f>SUM(G18:AJ18)</f>
        <v>0</v>
      </c>
      <c r="G18" s="796"/>
      <c r="H18" s="796"/>
      <c r="I18" s="796"/>
      <c r="J18" s="796"/>
      <c r="K18" s="796"/>
      <c r="L18" s="796"/>
      <c r="M18" s="796"/>
      <c r="N18" s="796"/>
      <c r="O18" s="796"/>
      <c r="P18" s="796"/>
      <c r="Q18" s="796"/>
      <c r="R18" s="796"/>
      <c r="S18" s="796"/>
      <c r="T18" s="796"/>
      <c r="U18" s="796"/>
      <c r="V18" s="796"/>
      <c r="W18" s="796"/>
      <c r="X18" s="796"/>
      <c r="Y18" s="796"/>
      <c r="Z18" s="796"/>
      <c r="AA18" s="796"/>
      <c r="AB18" s="796"/>
      <c r="AC18" s="796"/>
      <c r="AD18" s="796"/>
      <c r="AE18" s="796"/>
      <c r="AF18" s="796"/>
      <c r="AG18" s="796"/>
      <c r="AH18" s="796"/>
      <c r="AI18" s="796"/>
      <c r="AJ18" s="796"/>
    </row>
    <row r="19" spans="1:36" ht="15" x14ac:dyDescent="0.25">
      <c r="B19" s="763" t="s">
        <v>1134</v>
      </c>
      <c r="C19" s="764"/>
      <c r="D19" s="795"/>
      <c r="E19" s="764"/>
      <c r="F19" s="765"/>
      <c r="G19" s="765">
        <f t="shared" ref="G19:AJ19" si="4">G18*$D$19*G4</f>
        <v>0</v>
      </c>
      <c r="H19" s="765">
        <f t="shared" si="4"/>
        <v>0</v>
      </c>
      <c r="I19" s="765">
        <f t="shared" si="4"/>
        <v>0</v>
      </c>
      <c r="J19" s="765">
        <f t="shared" si="4"/>
        <v>0</v>
      </c>
      <c r="K19" s="765">
        <f t="shared" si="4"/>
        <v>0</v>
      </c>
      <c r="L19" s="765">
        <f t="shared" si="4"/>
        <v>0</v>
      </c>
      <c r="M19" s="765">
        <f t="shared" si="4"/>
        <v>0</v>
      </c>
      <c r="N19" s="765">
        <f t="shared" si="4"/>
        <v>0</v>
      </c>
      <c r="O19" s="765">
        <f t="shared" si="4"/>
        <v>0</v>
      </c>
      <c r="P19" s="765">
        <f t="shared" si="4"/>
        <v>0</v>
      </c>
      <c r="Q19" s="765">
        <f t="shared" si="4"/>
        <v>0</v>
      </c>
      <c r="R19" s="765">
        <f t="shared" si="4"/>
        <v>0</v>
      </c>
      <c r="S19" s="765">
        <f t="shared" si="4"/>
        <v>0</v>
      </c>
      <c r="T19" s="765">
        <f t="shared" si="4"/>
        <v>0</v>
      </c>
      <c r="U19" s="765">
        <f t="shared" si="4"/>
        <v>0</v>
      </c>
      <c r="V19" s="765">
        <f t="shared" si="4"/>
        <v>0</v>
      </c>
      <c r="W19" s="765">
        <f t="shared" si="4"/>
        <v>0</v>
      </c>
      <c r="X19" s="765">
        <f t="shared" si="4"/>
        <v>0</v>
      </c>
      <c r="Y19" s="765">
        <f t="shared" si="4"/>
        <v>0</v>
      </c>
      <c r="Z19" s="765">
        <f t="shared" si="4"/>
        <v>0</v>
      </c>
      <c r="AA19" s="765">
        <f t="shared" si="4"/>
        <v>0</v>
      </c>
      <c r="AB19" s="765">
        <f t="shared" si="4"/>
        <v>0</v>
      </c>
      <c r="AC19" s="765">
        <f t="shared" si="4"/>
        <v>0</v>
      </c>
      <c r="AD19" s="765">
        <f t="shared" si="4"/>
        <v>0</v>
      </c>
      <c r="AE19" s="765">
        <f t="shared" si="4"/>
        <v>0</v>
      </c>
      <c r="AF19" s="765">
        <f t="shared" si="4"/>
        <v>0</v>
      </c>
      <c r="AG19" s="765">
        <f t="shared" si="4"/>
        <v>0</v>
      </c>
      <c r="AH19" s="765">
        <f t="shared" si="4"/>
        <v>0</v>
      </c>
      <c r="AI19" s="765">
        <f t="shared" si="4"/>
        <v>0</v>
      </c>
      <c r="AJ19" s="765">
        <f t="shared" si="4"/>
        <v>0</v>
      </c>
    </row>
    <row r="20" spans="1:36" ht="15" x14ac:dyDescent="0.25">
      <c r="B20" s="760" t="s">
        <v>1135</v>
      </c>
      <c r="C20" s="794"/>
      <c r="D20" s="761"/>
      <c r="E20" s="794"/>
      <c r="F20" s="762">
        <f>SUM(G20:AJ20)</f>
        <v>0</v>
      </c>
      <c r="G20" s="796"/>
      <c r="H20" s="796"/>
      <c r="I20" s="796"/>
      <c r="J20" s="796"/>
      <c r="K20" s="796"/>
      <c r="L20" s="796"/>
      <c r="M20" s="796"/>
      <c r="N20" s="796"/>
      <c r="O20" s="796"/>
      <c r="P20" s="796"/>
      <c r="Q20" s="796"/>
      <c r="R20" s="796"/>
      <c r="S20" s="796"/>
      <c r="T20" s="796"/>
      <c r="U20" s="796"/>
      <c r="V20" s="796"/>
      <c r="W20" s="796"/>
      <c r="X20" s="796"/>
      <c r="Y20" s="796"/>
      <c r="Z20" s="796"/>
      <c r="AA20" s="796"/>
      <c r="AB20" s="796"/>
      <c r="AC20" s="796"/>
      <c r="AD20" s="796"/>
      <c r="AE20" s="796"/>
      <c r="AF20" s="796"/>
      <c r="AG20" s="796"/>
      <c r="AH20" s="796"/>
      <c r="AI20" s="796"/>
      <c r="AJ20" s="796"/>
    </row>
    <row r="21" spans="1:36" ht="15" x14ac:dyDescent="0.25">
      <c r="B21" s="763" t="s">
        <v>1136</v>
      </c>
      <c r="C21" s="764"/>
      <c r="D21" s="795"/>
      <c r="E21" s="764"/>
      <c r="F21" s="765"/>
      <c r="G21" s="765">
        <f t="shared" ref="G21:AJ21" si="5">G20*$D$21*G4</f>
        <v>0</v>
      </c>
      <c r="H21" s="765">
        <f t="shared" si="5"/>
        <v>0</v>
      </c>
      <c r="I21" s="765">
        <f t="shared" si="5"/>
        <v>0</v>
      </c>
      <c r="J21" s="765">
        <f t="shared" si="5"/>
        <v>0</v>
      </c>
      <c r="K21" s="765">
        <f t="shared" si="5"/>
        <v>0</v>
      </c>
      <c r="L21" s="765">
        <f t="shared" si="5"/>
        <v>0</v>
      </c>
      <c r="M21" s="765">
        <f t="shared" si="5"/>
        <v>0</v>
      </c>
      <c r="N21" s="765">
        <f t="shared" si="5"/>
        <v>0</v>
      </c>
      <c r="O21" s="765">
        <f t="shared" si="5"/>
        <v>0</v>
      </c>
      <c r="P21" s="765">
        <f t="shared" si="5"/>
        <v>0</v>
      </c>
      <c r="Q21" s="765">
        <f t="shared" si="5"/>
        <v>0</v>
      </c>
      <c r="R21" s="765">
        <f t="shared" si="5"/>
        <v>0</v>
      </c>
      <c r="S21" s="765">
        <f t="shared" si="5"/>
        <v>0</v>
      </c>
      <c r="T21" s="765">
        <f t="shared" si="5"/>
        <v>0</v>
      </c>
      <c r="U21" s="765">
        <f t="shared" si="5"/>
        <v>0</v>
      </c>
      <c r="V21" s="765">
        <f t="shared" si="5"/>
        <v>0</v>
      </c>
      <c r="W21" s="765">
        <f t="shared" si="5"/>
        <v>0</v>
      </c>
      <c r="X21" s="765">
        <f t="shared" si="5"/>
        <v>0</v>
      </c>
      <c r="Y21" s="765">
        <f t="shared" si="5"/>
        <v>0</v>
      </c>
      <c r="Z21" s="765">
        <f t="shared" si="5"/>
        <v>0</v>
      </c>
      <c r="AA21" s="765">
        <f t="shared" si="5"/>
        <v>0</v>
      </c>
      <c r="AB21" s="765">
        <f t="shared" si="5"/>
        <v>0</v>
      </c>
      <c r="AC21" s="765">
        <f t="shared" si="5"/>
        <v>0</v>
      </c>
      <c r="AD21" s="765">
        <f t="shared" si="5"/>
        <v>0</v>
      </c>
      <c r="AE21" s="765">
        <f t="shared" si="5"/>
        <v>0</v>
      </c>
      <c r="AF21" s="765">
        <f t="shared" si="5"/>
        <v>0</v>
      </c>
      <c r="AG21" s="765">
        <f t="shared" si="5"/>
        <v>0</v>
      </c>
      <c r="AH21" s="765">
        <f t="shared" si="5"/>
        <v>0</v>
      </c>
      <c r="AI21" s="765">
        <f t="shared" si="5"/>
        <v>0</v>
      </c>
      <c r="AJ21" s="765">
        <f t="shared" si="5"/>
        <v>0</v>
      </c>
    </row>
    <row r="22" spans="1:36" ht="15" x14ac:dyDescent="0.25">
      <c r="B22" s="760" t="s">
        <v>1137</v>
      </c>
      <c r="C22" s="794"/>
      <c r="D22" s="761"/>
      <c r="E22" s="794"/>
      <c r="F22" s="762">
        <f>SUM(G22:AJ22)</f>
        <v>0</v>
      </c>
      <c r="G22" s="796"/>
      <c r="H22" s="796"/>
      <c r="I22" s="796"/>
      <c r="J22" s="796"/>
      <c r="K22" s="796"/>
      <c r="L22" s="796"/>
      <c r="M22" s="796"/>
      <c r="N22" s="796"/>
      <c r="O22" s="796"/>
      <c r="P22" s="796"/>
      <c r="Q22" s="796"/>
      <c r="R22" s="796"/>
      <c r="S22" s="796"/>
      <c r="T22" s="796"/>
      <c r="U22" s="796"/>
      <c r="V22" s="796"/>
      <c r="W22" s="796"/>
      <c r="X22" s="796"/>
      <c r="Y22" s="796"/>
      <c r="Z22" s="796"/>
      <c r="AA22" s="796"/>
      <c r="AB22" s="796"/>
      <c r="AC22" s="796"/>
      <c r="AD22" s="796"/>
      <c r="AE22" s="796"/>
      <c r="AF22" s="796"/>
      <c r="AG22" s="796"/>
      <c r="AH22" s="796"/>
      <c r="AI22" s="796"/>
      <c r="AJ22" s="796"/>
    </row>
    <row r="23" spans="1:36" ht="15" x14ac:dyDescent="0.25">
      <c r="B23" s="763" t="s">
        <v>1138</v>
      </c>
      <c r="C23" s="764"/>
      <c r="D23" s="795"/>
      <c r="E23" s="764"/>
      <c r="F23" s="765"/>
      <c r="G23" s="765">
        <f t="shared" ref="G23:AJ23" si="6">G22*$D$23*G4</f>
        <v>0</v>
      </c>
      <c r="H23" s="765">
        <f t="shared" si="6"/>
        <v>0</v>
      </c>
      <c r="I23" s="765">
        <f t="shared" si="6"/>
        <v>0</v>
      </c>
      <c r="J23" s="765">
        <f t="shared" si="6"/>
        <v>0</v>
      </c>
      <c r="K23" s="765">
        <f t="shared" si="6"/>
        <v>0</v>
      </c>
      <c r="L23" s="765">
        <f t="shared" si="6"/>
        <v>0</v>
      </c>
      <c r="M23" s="765">
        <f t="shared" si="6"/>
        <v>0</v>
      </c>
      <c r="N23" s="765">
        <f t="shared" si="6"/>
        <v>0</v>
      </c>
      <c r="O23" s="765">
        <f t="shared" si="6"/>
        <v>0</v>
      </c>
      <c r="P23" s="765">
        <f t="shared" si="6"/>
        <v>0</v>
      </c>
      <c r="Q23" s="765">
        <f t="shared" si="6"/>
        <v>0</v>
      </c>
      <c r="R23" s="765">
        <f t="shared" si="6"/>
        <v>0</v>
      </c>
      <c r="S23" s="765">
        <f t="shared" si="6"/>
        <v>0</v>
      </c>
      <c r="T23" s="765">
        <f t="shared" si="6"/>
        <v>0</v>
      </c>
      <c r="U23" s="765">
        <f t="shared" si="6"/>
        <v>0</v>
      </c>
      <c r="V23" s="765">
        <f t="shared" si="6"/>
        <v>0</v>
      </c>
      <c r="W23" s="765">
        <f t="shared" si="6"/>
        <v>0</v>
      </c>
      <c r="X23" s="765">
        <f t="shared" si="6"/>
        <v>0</v>
      </c>
      <c r="Y23" s="765">
        <f t="shared" si="6"/>
        <v>0</v>
      </c>
      <c r="Z23" s="765">
        <f t="shared" si="6"/>
        <v>0</v>
      </c>
      <c r="AA23" s="765">
        <f t="shared" si="6"/>
        <v>0</v>
      </c>
      <c r="AB23" s="765">
        <f t="shared" si="6"/>
        <v>0</v>
      </c>
      <c r="AC23" s="765">
        <f t="shared" si="6"/>
        <v>0</v>
      </c>
      <c r="AD23" s="765">
        <f t="shared" si="6"/>
        <v>0</v>
      </c>
      <c r="AE23" s="765">
        <f t="shared" si="6"/>
        <v>0</v>
      </c>
      <c r="AF23" s="765">
        <f t="shared" si="6"/>
        <v>0</v>
      </c>
      <c r="AG23" s="765">
        <f t="shared" si="6"/>
        <v>0</v>
      </c>
      <c r="AH23" s="765">
        <f t="shared" si="6"/>
        <v>0</v>
      </c>
      <c r="AI23" s="765">
        <f t="shared" si="6"/>
        <v>0</v>
      </c>
      <c r="AJ23" s="765">
        <f t="shared" si="6"/>
        <v>0</v>
      </c>
    </row>
    <row r="24" spans="1:36" ht="15" x14ac:dyDescent="0.25">
      <c r="B24" s="760" t="s">
        <v>1139</v>
      </c>
      <c r="C24" s="794"/>
      <c r="D24" s="761"/>
      <c r="E24" s="794"/>
      <c r="F24" s="762">
        <f>SUM(G24:AJ24)</f>
        <v>0</v>
      </c>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row>
    <row r="25" spans="1:36" ht="15" x14ac:dyDescent="0.25">
      <c r="B25" s="763" t="s">
        <v>1140</v>
      </c>
      <c r="C25" s="764"/>
      <c r="D25" s="795"/>
      <c r="E25" s="764"/>
      <c r="F25" s="765"/>
      <c r="G25" s="765">
        <f t="shared" ref="G25:AJ25" si="7">G24*$D$25*G4</f>
        <v>0</v>
      </c>
      <c r="H25" s="765">
        <f t="shared" si="7"/>
        <v>0</v>
      </c>
      <c r="I25" s="765">
        <f t="shared" si="7"/>
        <v>0</v>
      </c>
      <c r="J25" s="765">
        <f t="shared" si="7"/>
        <v>0</v>
      </c>
      <c r="K25" s="765">
        <f t="shared" si="7"/>
        <v>0</v>
      </c>
      <c r="L25" s="765">
        <f t="shared" si="7"/>
        <v>0</v>
      </c>
      <c r="M25" s="765">
        <f t="shared" si="7"/>
        <v>0</v>
      </c>
      <c r="N25" s="765">
        <f t="shared" si="7"/>
        <v>0</v>
      </c>
      <c r="O25" s="765">
        <f t="shared" si="7"/>
        <v>0</v>
      </c>
      <c r="P25" s="765">
        <f t="shared" si="7"/>
        <v>0</v>
      </c>
      <c r="Q25" s="765">
        <f t="shared" si="7"/>
        <v>0</v>
      </c>
      <c r="R25" s="765">
        <f t="shared" si="7"/>
        <v>0</v>
      </c>
      <c r="S25" s="765">
        <f t="shared" si="7"/>
        <v>0</v>
      </c>
      <c r="T25" s="765">
        <f t="shared" si="7"/>
        <v>0</v>
      </c>
      <c r="U25" s="765">
        <f t="shared" si="7"/>
        <v>0</v>
      </c>
      <c r="V25" s="765">
        <f t="shared" si="7"/>
        <v>0</v>
      </c>
      <c r="W25" s="765">
        <f t="shared" si="7"/>
        <v>0</v>
      </c>
      <c r="X25" s="765">
        <f t="shared" si="7"/>
        <v>0</v>
      </c>
      <c r="Y25" s="765">
        <f t="shared" si="7"/>
        <v>0</v>
      </c>
      <c r="Z25" s="765">
        <f t="shared" si="7"/>
        <v>0</v>
      </c>
      <c r="AA25" s="765">
        <f t="shared" si="7"/>
        <v>0</v>
      </c>
      <c r="AB25" s="765">
        <f t="shared" si="7"/>
        <v>0</v>
      </c>
      <c r="AC25" s="765">
        <f t="shared" si="7"/>
        <v>0</v>
      </c>
      <c r="AD25" s="765">
        <f t="shared" si="7"/>
        <v>0</v>
      </c>
      <c r="AE25" s="765">
        <f t="shared" si="7"/>
        <v>0</v>
      </c>
      <c r="AF25" s="765">
        <f t="shared" si="7"/>
        <v>0</v>
      </c>
      <c r="AG25" s="765">
        <f t="shared" si="7"/>
        <v>0</v>
      </c>
      <c r="AH25" s="765">
        <f t="shared" si="7"/>
        <v>0</v>
      </c>
      <c r="AI25" s="765">
        <f t="shared" si="7"/>
        <v>0</v>
      </c>
      <c r="AJ25" s="765">
        <f t="shared" si="7"/>
        <v>0</v>
      </c>
    </row>
    <row r="26" spans="1:36" ht="15" x14ac:dyDescent="0.25">
      <c r="B26" s="760" t="s">
        <v>1141</v>
      </c>
      <c r="C26" s="794"/>
      <c r="D26" s="761"/>
      <c r="E26" s="794"/>
      <c r="F26" s="762">
        <f>SUM(G26:AJ26)</f>
        <v>0</v>
      </c>
      <c r="G26" s="796"/>
      <c r="H26" s="796"/>
      <c r="I26" s="796"/>
      <c r="J26" s="796"/>
      <c r="K26" s="796"/>
      <c r="L26" s="796"/>
      <c r="M26" s="796"/>
      <c r="N26" s="796"/>
      <c r="O26" s="796"/>
      <c r="P26" s="796"/>
      <c r="Q26" s="796"/>
      <c r="R26" s="796"/>
      <c r="S26" s="796"/>
      <c r="T26" s="796"/>
      <c r="U26" s="796"/>
      <c r="V26" s="796"/>
      <c r="W26" s="796"/>
      <c r="X26" s="796"/>
      <c r="Y26" s="796"/>
      <c r="Z26" s="796"/>
      <c r="AA26" s="796"/>
      <c r="AB26" s="796"/>
      <c r="AC26" s="796"/>
      <c r="AD26" s="796"/>
      <c r="AE26" s="796"/>
      <c r="AF26" s="796"/>
      <c r="AG26" s="796"/>
      <c r="AH26" s="796"/>
      <c r="AI26" s="796"/>
      <c r="AJ26" s="796"/>
    </row>
    <row r="27" spans="1:36" ht="15" x14ac:dyDescent="0.25">
      <c r="B27" s="763" t="s">
        <v>1142</v>
      </c>
      <c r="C27" s="764"/>
      <c r="D27" s="795"/>
      <c r="E27" s="764"/>
      <c r="F27" s="765"/>
      <c r="G27" s="765">
        <f t="shared" ref="G27:AJ27" si="8">G26*$D$27*G4</f>
        <v>0</v>
      </c>
      <c r="H27" s="765">
        <f t="shared" si="8"/>
        <v>0</v>
      </c>
      <c r="I27" s="765">
        <f t="shared" si="8"/>
        <v>0</v>
      </c>
      <c r="J27" s="765">
        <f t="shared" si="8"/>
        <v>0</v>
      </c>
      <c r="K27" s="765">
        <f t="shared" si="8"/>
        <v>0</v>
      </c>
      <c r="L27" s="765">
        <f t="shared" si="8"/>
        <v>0</v>
      </c>
      <c r="M27" s="765">
        <f t="shared" si="8"/>
        <v>0</v>
      </c>
      <c r="N27" s="765">
        <f t="shared" si="8"/>
        <v>0</v>
      </c>
      <c r="O27" s="765">
        <f t="shared" si="8"/>
        <v>0</v>
      </c>
      <c r="P27" s="765">
        <f t="shared" si="8"/>
        <v>0</v>
      </c>
      <c r="Q27" s="765">
        <f t="shared" si="8"/>
        <v>0</v>
      </c>
      <c r="R27" s="765">
        <f t="shared" si="8"/>
        <v>0</v>
      </c>
      <c r="S27" s="765">
        <f t="shared" si="8"/>
        <v>0</v>
      </c>
      <c r="T27" s="765">
        <f t="shared" si="8"/>
        <v>0</v>
      </c>
      <c r="U27" s="765">
        <f t="shared" si="8"/>
        <v>0</v>
      </c>
      <c r="V27" s="765">
        <f t="shared" si="8"/>
        <v>0</v>
      </c>
      <c r="W27" s="765">
        <f t="shared" si="8"/>
        <v>0</v>
      </c>
      <c r="X27" s="765">
        <f t="shared" si="8"/>
        <v>0</v>
      </c>
      <c r="Y27" s="765">
        <f t="shared" si="8"/>
        <v>0</v>
      </c>
      <c r="Z27" s="765">
        <f t="shared" si="8"/>
        <v>0</v>
      </c>
      <c r="AA27" s="765">
        <f t="shared" si="8"/>
        <v>0</v>
      </c>
      <c r="AB27" s="765">
        <f t="shared" si="8"/>
        <v>0</v>
      </c>
      <c r="AC27" s="765">
        <f t="shared" si="8"/>
        <v>0</v>
      </c>
      <c r="AD27" s="765">
        <f t="shared" si="8"/>
        <v>0</v>
      </c>
      <c r="AE27" s="765">
        <f t="shared" si="8"/>
        <v>0</v>
      </c>
      <c r="AF27" s="765">
        <f t="shared" si="8"/>
        <v>0</v>
      </c>
      <c r="AG27" s="765">
        <f t="shared" si="8"/>
        <v>0</v>
      </c>
      <c r="AH27" s="765">
        <f t="shared" si="8"/>
        <v>0</v>
      </c>
      <c r="AI27" s="765">
        <f t="shared" si="8"/>
        <v>0</v>
      </c>
      <c r="AJ27" s="765">
        <f t="shared" si="8"/>
        <v>0</v>
      </c>
    </row>
    <row r="28" spans="1:36" ht="15" x14ac:dyDescent="0.25">
      <c r="B28" s="760" t="s">
        <v>1143</v>
      </c>
      <c r="C28" s="794"/>
      <c r="D28" s="761"/>
      <c r="E28" s="794"/>
      <c r="F28" s="762">
        <f>SUM(G28:AJ28)</f>
        <v>0</v>
      </c>
      <c r="G28" s="796"/>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c r="AG28" s="796"/>
      <c r="AH28" s="796"/>
      <c r="AI28" s="796"/>
      <c r="AJ28" s="796"/>
    </row>
    <row r="29" spans="1:36" ht="15" x14ac:dyDescent="0.25">
      <c r="B29" s="763" t="s">
        <v>1144</v>
      </c>
      <c r="C29" s="764"/>
      <c r="D29" s="795"/>
      <c r="E29" s="764"/>
      <c r="F29" s="765"/>
      <c r="G29" s="765">
        <f t="shared" ref="G29:AJ29" si="9">+G28*$D$29*G4</f>
        <v>0</v>
      </c>
      <c r="H29" s="765">
        <f t="shared" si="9"/>
        <v>0</v>
      </c>
      <c r="I29" s="765">
        <f t="shared" si="9"/>
        <v>0</v>
      </c>
      <c r="J29" s="765">
        <f t="shared" si="9"/>
        <v>0</v>
      </c>
      <c r="K29" s="765">
        <f t="shared" si="9"/>
        <v>0</v>
      </c>
      <c r="L29" s="765">
        <f t="shared" si="9"/>
        <v>0</v>
      </c>
      <c r="M29" s="765">
        <f t="shared" si="9"/>
        <v>0</v>
      </c>
      <c r="N29" s="765">
        <f t="shared" si="9"/>
        <v>0</v>
      </c>
      <c r="O29" s="765">
        <f t="shared" si="9"/>
        <v>0</v>
      </c>
      <c r="P29" s="765">
        <f t="shared" si="9"/>
        <v>0</v>
      </c>
      <c r="Q29" s="765">
        <f t="shared" si="9"/>
        <v>0</v>
      </c>
      <c r="R29" s="765">
        <f t="shared" si="9"/>
        <v>0</v>
      </c>
      <c r="S29" s="765">
        <f t="shared" si="9"/>
        <v>0</v>
      </c>
      <c r="T29" s="765">
        <f t="shared" si="9"/>
        <v>0</v>
      </c>
      <c r="U29" s="765">
        <f t="shared" si="9"/>
        <v>0</v>
      </c>
      <c r="V29" s="765">
        <f t="shared" si="9"/>
        <v>0</v>
      </c>
      <c r="W29" s="765">
        <f t="shared" si="9"/>
        <v>0</v>
      </c>
      <c r="X29" s="765">
        <f t="shared" si="9"/>
        <v>0</v>
      </c>
      <c r="Y29" s="765">
        <f t="shared" si="9"/>
        <v>0</v>
      </c>
      <c r="Z29" s="765">
        <f t="shared" si="9"/>
        <v>0</v>
      </c>
      <c r="AA29" s="765">
        <f t="shared" si="9"/>
        <v>0</v>
      </c>
      <c r="AB29" s="765">
        <f t="shared" si="9"/>
        <v>0</v>
      </c>
      <c r="AC29" s="765">
        <f t="shared" si="9"/>
        <v>0</v>
      </c>
      <c r="AD29" s="765">
        <f t="shared" si="9"/>
        <v>0</v>
      </c>
      <c r="AE29" s="765">
        <f t="shared" si="9"/>
        <v>0</v>
      </c>
      <c r="AF29" s="765">
        <f t="shared" si="9"/>
        <v>0</v>
      </c>
      <c r="AG29" s="765">
        <f t="shared" si="9"/>
        <v>0</v>
      </c>
      <c r="AH29" s="765">
        <f t="shared" si="9"/>
        <v>0</v>
      </c>
      <c r="AI29" s="765">
        <f t="shared" si="9"/>
        <v>0</v>
      </c>
      <c r="AJ29" s="765">
        <f t="shared" si="9"/>
        <v>0</v>
      </c>
    </row>
    <row r="30" spans="1:36" ht="15" x14ac:dyDescent="0.25">
      <c r="A30" s="766"/>
      <c r="B30" s="767"/>
      <c r="C30" s="768"/>
      <c r="D30" s="769"/>
      <c r="E30" s="770"/>
      <c r="F30" s="771"/>
      <c r="G30" s="772"/>
      <c r="H30" s="772"/>
      <c r="I30" s="772"/>
      <c r="J30" s="772"/>
      <c r="K30" s="772"/>
      <c r="L30" s="772"/>
      <c r="M30" s="772"/>
      <c r="N30" s="772"/>
      <c r="O30" s="772"/>
      <c r="P30" s="772"/>
      <c r="Q30" s="772"/>
      <c r="R30" s="772"/>
      <c r="S30" s="772"/>
      <c r="T30" s="772"/>
      <c r="U30" s="772"/>
      <c r="V30" s="772"/>
      <c r="W30" s="772"/>
      <c r="X30" s="772"/>
      <c r="Y30" s="772"/>
      <c r="Z30" s="772"/>
      <c r="AA30" s="772"/>
      <c r="AB30" s="772"/>
      <c r="AC30" s="772"/>
      <c r="AD30" s="772"/>
      <c r="AE30" s="772"/>
      <c r="AF30" s="772"/>
      <c r="AG30" s="772"/>
      <c r="AH30" s="772"/>
      <c r="AI30" s="772"/>
      <c r="AJ30" s="772"/>
    </row>
    <row r="31" spans="1:36" ht="15" x14ac:dyDescent="0.25">
      <c r="B31" s="760" t="s">
        <v>1145</v>
      </c>
      <c r="C31" s="794"/>
      <c r="D31" s="761"/>
      <c r="E31" s="794"/>
      <c r="F31" s="762">
        <f>SUM(G31:AJ31)</f>
        <v>0</v>
      </c>
      <c r="G31" s="796"/>
      <c r="H31" s="796"/>
      <c r="I31" s="796"/>
      <c r="J31" s="796"/>
      <c r="K31" s="796"/>
      <c r="L31" s="796"/>
      <c r="M31" s="796"/>
      <c r="N31" s="796"/>
      <c r="O31" s="796"/>
      <c r="P31" s="796"/>
      <c r="Q31" s="796"/>
      <c r="R31" s="796"/>
      <c r="S31" s="796"/>
      <c r="T31" s="796"/>
      <c r="U31" s="796"/>
      <c r="V31" s="796"/>
      <c r="W31" s="796"/>
      <c r="X31" s="796"/>
      <c r="Y31" s="796"/>
      <c r="Z31" s="796"/>
      <c r="AA31" s="796"/>
      <c r="AB31" s="796"/>
      <c r="AC31" s="796"/>
      <c r="AD31" s="796"/>
      <c r="AE31" s="796"/>
      <c r="AF31" s="796"/>
      <c r="AG31" s="796"/>
      <c r="AH31" s="796"/>
      <c r="AI31" s="796"/>
      <c r="AJ31" s="796"/>
    </row>
    <row r="32" spans="1:36" ht="15" x14ac:dyDescent="0.25">
      <c r="B32" s="763" t="s">
        <v>1146</v>
      </c>
      <c r="C32" s="764"/>
      <c r="D32" s="795"/>
      <c r="E32" s="764"/>
      <c r="F32" s="765"/>
      <c r="G32" s="765">
        <f t="shared" ref="G32:AJ32" si="10">+G31*$D$32*G4</f>
        <v>0</v>
      </c>
      <c r="H32" s="765">
        <f t="shared" si="10"/>
        <v>0</v>
      </c>
      <c r="I32" s="765">
        <f t="shared" si="10"/>
        <v>0</v>
      </c>
      <c r="J32" s="765">
        <f t="shared" si="10"/>
        <v>0</v>
      </c>
      <c r="K32" s="765">
        <f t="shared" si="10"/>
        <v>0</v>
      </c>
      <c r="L32" s="765">
        <f t="shared" si="10"/>
        <v>0</v>
      </c>
      <c r="M32" s="765">
        <f t="shared" si="10"/>
        <v>0</v>
      </c>
      <c r="N32" s="765">
        <f t="shared" si="10"/>
        <v>0</v>
      </c>
      <c r="O32" s="765">
        <f t="shared" si="10"/>
        <v>0</v>
      </c>
      <c r="P32" s="765">
        <f t="shared" si="10"/>
        <v>0</v>
      </c>
      <c r="Q32" s="765">
        <f t="shared" si="10"/>
        <v>0</v>
      </c>
      <c r="R32" s="765">
        <f t="shared" si="10"/>
        <v>0</v>
      </c>
      <c r="S32" s="765">
        <f t="shared" si="10"/>
        <v>0</v>
      </c>
      <c r="T32" s="765">
        <f t="shared" si="10"/>
        <v>0</v>
      </c>
      <c r="U32" s="765">
        <f t="shared" si="10"/>
        <v>0</v>
      </c>
      <c r="V32" s="765">
        <f t="shared" si="10"/>
        <v>0</v>
      </c>
      <c r="W32" s="765">
        <f t="shared" si="10"/>
        <v>0</v>
      </c>
      <c r="X32" s="765">
        <f t="shared" si="10"/>
        <v>0</v>
      </c>
      <c r="Y32" s="765">
        <f t="shared" si="10"/>
        <v>0</v>
      </c>
      <c r="Z32" s="765">
        <f t="shared" si="10"/>
        <v>0</v>
      </c>
      <c r="AA32" s="765">
        <f t="shared" si="10"/>
        <v>0</v>
      </c>
      <c r="AB32" s="765">
        <f t="shared" si="10"/>
        <v>0</v>
      </c>
      <c r="AC32" s="765">
        <f t="shared" si="10"/>
        <v>0</v>
      </c>
      <c r="AD32" s="765">
        <f t="shared" si="10"/>
        <v>0</v>
      </c>
      <c r="AE32" s="765">
        <f t="shared" si="10"/>
        <v>0</v>
      </c>
      <c r="AF32" s="765">
        <f t="shared" si="10"/>
        <v>0</v>
      </c>
      <c r="AG32" s="765">
        <f t="shared" si="10"/>
        <v>0</v>
      </c>
      <c r="AH32" s="765">
        <f t="shared" si="10"/>
        <v>0</v>
      </c>
      <c r="AI32" s="765">
        <f t="shared" si="10"/>
        <v>0</v>
      </c>
      <c r="AJ32" s="765">
        <f t="shared" si="10"/>
        <v>0</v>
      </c>
    </row>
    <row r="33" spans="1:36" ht="15" x14ac:dyDescent="0.25">
      <c r="B33" s="760" t="s">
        <v>1147</v>
      </c>
      <c r="C33" s="794"/>
      <c r="D33" s="761"/>
      <c r="E33" s="794"/>
      <c r="F33" s="762">
        <f>SUM(G33:AJ33)</f>
        <v>0</v>
      </c>
      <c r="G33" s="796"/>
      <c r="H33" s="796"/>
      <c r="I33" s="796"/>
      <c r="J33" s="796"/>
      <c r="K33" s="796"/>
      <c r="L33" s="796"/>
      <c r="M33" s="796"/>
      <c r="N33" s="796"/>
      <c r="O33" s="796"/>
      <c r="P33" s="796"/>
      <c r="Q33" s="796"/>
      <c r="R33" s="796"/>
      <c r="S33" s="796"/>
      <c r="T33" s="796"/>
      <c r="U33" s="796"/>
      <c r="V33" s="796"/>
      <c r="W33" s="796"/>
      <c r="X33" s="796"/>
      <c r="Y33" s="796"/>
      <c r="Z33" s="796"/>
      <c r="AA33" s="796"/>
      <c r="AB33" s="796"/>
      <c r="AC33" s="796"/>
      <c r="AD33" s="796"/>
      <c r="AE33" s="796"/>
      <c r="AF33" s="796"/>
      <c r="AG33" s="796"/>
      <c r="AH33" s="796"/>
      <c r="AI33" s="796"/>
      <c r="AJ33" s="796"/>
    </row>
    <row r="34" spans="1:36" ht="15" x14ac:dyDescent="0.25">
      <c r="B34" s="763" t="s">
        <v>1148</v>
      </c>
      <c r="C34" s="764"/>
      <c r="D34" s="795"/>
      <c r="E34" s="764"/>
      <c r="F34" s="765"/>
      <c r="G34" s="765">
        <f t="shared" ref="G34:AJ34" si="11">+G33*$D$34*G4</f>
        <v>0</v>
      </c>
      <c r="H34" s="765">
        <f t="shared" si="11"/>
        <v>0</v>
      </c>
      <c r="I34" s="765">
        <f t="shared" si="11"/>
        <v>0</v>
      </c>
      <c r="J34" s="765">
        <f t="shared" si="11"/>
        <v>0</v>
      </c>
      <c r="K34" s="765">
        <f t="shared" si="11"/>
        <v>0</v>
      </c>
      <c r="L34" s="765">
        <f t="shared" si="11"/>
        <v>0</v>
      </c>
      <c r="M34" s="765">
        <f t="shared" si="11"/>
        <v>0</v>
      </c>
      <c r="N34" s="765">
        <f t="shared" si="11"/>
        <v>0</v>
      </c>
      <c r="O34" s="765">
        <f t="shared" si="11"/>
        <v>0</v>
      </c>
      <c r="P34" s="765">
        <f t="shared" si="11"/>
        <v>0</v>
      </c>
      <c r="Q34" s="765">
        <f t="shared" si="11"/>
        <v>0</v>
      </c>
      <c r="R34" s="765">
        <f t="shared" si="11"/>
        <v>0</v>
      </c>
      <c r="S34" s="765">
        <f t="shared" si="11"/>
        <v>0</v>
      </c>
      <c r="T34" s="765">
        <f t="shared" si="11"/>
        <v>0</v>
      </c>
      <c r="U34" s="765">
        <f t="shared" si="11"/>
        <v>0</v>
      </c>
      <c r="V34" s="765">
        <f t="shared" si="11"/>
        <v>0</v>
      </c>
      <c r="W34" s="765">
        <f t="shared" si="11"/>
        <v>0</v>
      </c>
      <c r="X34" s="765">
        <f t="shared" si="11"/>
        <v>0</v>
      </c>
      <c r="Y34" s="765">
        <f t="shared" si="11"/>
        <v>0</v>
      </c>
      <c r="Z34" s="765">
        <f t="shared" si="11"/>
        <v>0</v>
      </c>
      <c r="AA34" s="765">
        <f t="shared" si="11"/>
        <v>0</v>
      </c>
      <c r="AB34" s="765">
        <f t="shared" si="11"/>
        <v>0</v>
      </c>
      <c r="AC34" s="765">
        <f t="shared" si="11"/>
        <v>0</v>
      </c>
      <c r="AD34" s="765">
        <f t="shared" si="11"/>
        <v>0</v>
      </c>
      <c r="AE34" s="765">
        <f t="shared" si="11"/>
        <v>0</v>
      </c>
      <c r="AF34" s="765">
        <f t="shared" si="11"/>
        <v>0</v>
      </c>
      <c r="AG34" s="765">
        <f t="shared" si="11"/>
        <v>0</v>
      </c>
      <c r="AH34" s="765">
        <f t="shared" si="11"/>
        <v>0</v>
      </c>
      <c r="AI34" s="765">
        <f t="shared" si="11"/>
        <v>0</v>
      </c>
      <c r="AJ34" s="765">
        <f t="shared" si="11"/>
        <v>0</v>
      </c>
    </row>
    <row r="35" spans="1:36" x14ac:dyDescent="0.2">
      <c r="A35" s="766"/>
    </row>
    <row r="36" spans="1:36" ht="15" x14ac:dyDescent="0.25">
      <c r="B36" s="760" t="s">
        <v>1149</v>
      </c>
      <c r="C36" s="794"/>
      <c r="D36" s="761"/>
      <c r="E36" s="794"/>
      <c r="F36" s="762">
        <f>SUM(G36:AJ36)</f>
        <v>0</v>
      </c>
      <c r="G36" s="796"/>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row>
    <row r="37" spans="1:36" ht="15" x14ac:dyDescent="0.25">
      <c r="B37" s="763" t="s">
        <v>1150</v>
      </c>
      <c r="C37" s="764"/>
      <c r="D37" s="795"/>
      <c r="E37" s="764"/>
      <c r="F37" s="765"/>
      <c r="G37" s="765">
        <f t="shared" ref="G37:AJ37" si="12">+G36*$D$37*G4</f>
        <v>0</v>
      </c>
      <c r="H37" s="765">
        <f t="shared" si="12"/>
        <v>0</v>
      </c>
      <c r="I37" s="765">
        <f t="shared" si="12"/>
        <v>0</v>
      </c>
      <c r="J37" s="765">
        <f t="shared" si="12"/>
        <v>0</v>
      </c>
      <c r="K37" s="765">
        <f t="shared" si="12"/>
        <v>0</v>
      </c>
      <c r="L37" s="765">
        <f t="shared" si="12"/>
        <v>0</v>
      </c>
      <c r="M37" s="765">
        <f t="shared" si="12"/>
        <v>0</v>
      </c>
      <c r="N37" s="765">
        <f t="shared" si="12"/>
        <v>0</v>
      </c>
      <c r="O37" s="765">
        <f t="shared" si="12"/>
        <v>0</v>
      </c>
      <c r="P37" s="765">
        <f t="shared" si="12"/>
        <v>0</v>
      </c>
      <c r="Q37" s="765">
        <f t="shared" si="12"/>
        <v>0</v>
      </c>
      <c r="R37" s="765">
        <f t="shared" si="12"/>
        <v>0</v>
      </c>
      <c r="S37" s="765">
        <f t="shared" si="12"/>
        <v>0</v>
      </c>
      <c r="T37" s="765">
        <f t="shared" si="12"/>
        <v>0</v>
      </c>
      <c r="U37" s="765">
        <f t="shared" si="12"/>
        <v>0</v>
      </c>
      <c r="V37" s="765">
        <f t="shared" si="12"/>
        <v>0</v>
      </c>
      <c r="W37" s="765">
        <f t="shared" si="12"/>
        <v>0</v>
      </c>
      <c r="X37" s="765">
        <f t="shared" si="12"/>
        <v>0</v>
      </c>
      <c r="Y37" s="765">
        <f t="shared" si="12"/>
        <v>0</v>
      </c>
      <c r="Z37" s="765">
        <f t="shared" si="12"/>
        <v>0</v>
      </c>
      <c r="AA37" s="765">
        <f t="shared" si="12"/>
        <v>0</v>
      </c>
      <c r="AB37" s="765">
        <f t="shared" si="12"/>
        <v>0</v>
      </c>
      <c r="AC37" s="765">
        <f t="shared" si="12"/>
        <v>0</v>
      </c>
      <c r="AD37" s="765">
        <f t="shared" si="12"/>
        <v>0</v>
      </c>
      <c r="AE37" s="765">
        <f t="shared" si="12"/>
        <v>0</v>
      </c>
      <c r="AF37" s="765">
        <f t="shared" si="12"/>
        <v>0</v>
      </c>
      <c r="AG37" s="765">
        <f t="shared" si="12"/>
        <v>0</v>
      </c>
      <c r="AH37" s="765">
        <f t="shared" si="12"/>
        <v>0</v>
      </c>
      <c r="AI37" s="765">
        <f t="shared" si="12"/>
        <v>0</v>
      </c>
      <c r="AJ37" s="765">
        <f t="shared" si="12"/>
        <v>0</v>
      </c>
    </row>
    <row r="38" spans="1:36" ht="15" x14ac:dyDescent="0.25">
      <c r="B38" s="760" t="s">
        <v>1151</v>
      </c>
      <c r="C38" s="794"/>
      <c r="D38" s="761"/>
      <c r="E38" s="794"/>
      <c r="F38" s="762">
        <f>SUM(G38:AJ38)</f>
        <v>0</v>
      </c>
      <c r="G38" s="796"/>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796"/>
      <c r="AJ38" s="796"/>
    </row>
    <row r="39" spans="1:36" ht="15" x14ac:dyDescent="0.25">
      <c r="B39" s="763" t="s">
        <v>1152</v>
      </c>
      <c r="C39" s="764"/>
      <c r="D39" s="795"/>
      <c r="E39" s="764"/>
      <c r="F39" s="765"/>
      <c r="G39" s="765">
        <f t="shared" ref="G39:AJ39" si="13">+G38*$D$39*G4</f>
        <v>0</v>
      </c>
      <c r="H39" s="765">
        <f t="shared" si="13"/>
        <v>0</v>
      </c>
      <c r="I39" s="765">
        <f t="shared" si="13"/>
        <v>0</v>
      </c>
      <c r="J39" s="765">
        <f t="shared" si="13"/>
        <v>0</v>
      </c>
      <c r="K39" s="765">
        <f t="shared" si="13"/>
        <v>0</v>
      </c>
      <c r="L39" s="765">
        <f t="shared" si="13"/>
        <v>0</v>
      </c>
      <c r="M39" s="765">
        <f t="shared" si="13"/>
        <v>0</v>
      </c>
      <c r="N39" s="765">
        <f t="shared" si="13"/>
        <v>0</v>
      </c>
      <c r="O39" s="765">
        <f t="shared" si="13"/>
        <v>0</v>
      </c>
      <c r="P39" s="765">
        <f t="shared" si="13"/>
        <v>0</v>
      </c>
      <c r="Q39" s="765">
        <f t="shared" si="13"/>
        <v>0</v>
      </c>
      <c r="R39" s="765">
        <f t="shared" si="13"/>
        <v>0</v>
      </c>
      <c r="S39" s="765">
        <f t="shared" si="13"/>
        <v>0</v>
      </c>
      <c r="T39" s="765">
        <f t="shared" si="13"/>
        <v>0</v>
      </c>
      <c r="U39" s="765">
        <f t="shared" si="13"/>
        <v>0</v>
      </c>
      <c r="V39" s="765">
        <f t="shared" si="13"/>
        <v>0</v>
      </c>
      <c r="W39" s="765">
        <f t="shared" si="13"/>
        <v>0</v>
      </c>
      <c r="X39" s="765">
        <f t="shared" si="13"/>
        <v>0</v>
      </c>
      <c r="Y39" s="765">
        <f t="shared" si="13"/>
        <v>0</v>
      </c>
      <c r="Z39" s="765">
        <f t="shared" si="13"/>
        <v>0</v>
      </c>
      <c r="AA39" s="765">
        <f t="shared" si="13"/>
        <v>0</v>
      </c>
      <c r="AB39" s="765">
        <f t="shared" si="13"/>
        <v>0</v>
      </c>
      <c r="AC39" s="765">
        <f t="shared" si="13"/>
        <v>0</v>
      </c>
      <c r="AD39" s="765">
        <f t="shared" si="13"/>
        <v>0</v>
      </c>
      <c r="AE39" s="765">
        <f t="shared" si="13"/>
        <v>0</v>
      </c>
      <c r="AF39" s="765">
        <f t="shared" si="13"/>
        <v>0</v>
      </c>
      <c r="AG39" s="765">
        <f t="shared" si="13"/>
        <v>0</v>
      </c>
      <c r="AH39" s="765">
        <f t="shared" si="13"/>
        <v>0</v>
      </c>
      <c r="AI39" s="765">
        <f t="shared" si="13"/>
        <v>0</v>
      </c>
      <c r="AJ39" s="765">
        <f t="shared" si="13"/>
        <v>0</v>
      </c>
    </row>
    <row r="40" spans="1:36" ht="15" x14ac:dyDescent="0.25">
      <c r="B40" s="760" t="s">
        <v>1153</v>
      </c>
      <c r="C40" s="794"/>
      <c r="D40" s="761"/>
      <c r="E40" s="794"/>
      <c r="F40" s="762">
        <f>SUM(G40:AJ40)</f>
        <v>0</v>
      </c>
      <c r="G40" s="796"/>
      <c r="H40" s="796"/>
      <c r="I40" s="796"/>
      <c r="J40" s="796"/>
      <c r="K40" s="796"/>
      <c r="L40" s="796"/>
      <c r="M40" s="796"/>
      <c r="N40" s="796"/>
      <c r="O40" s="796"/>
      <c r="P40" s="796"/>
      <c r="Q40" s="796"/>
      <c r="R40" s="796"/>
      <c r="S40" s="796"/>
      <c r="T40" s="796"/>
      <c r="U40" s="796"/>
      <c r="V40" s="796"/>
      <c r="W40" s="796"/>
      <c r="X40" s="796"/>
      <c r="Y40" s="796"/>
      <c r="Z40" s="796"/>
      <c r="AA40" s="796"/>
      <c r="AB40" s="796"/>
      <c r="AC40" s="796"/>
      <c r="AD40" s="796"/>
      <c r="AE40" s="796"/>
      <c r="AF40" s="796"/>
      <c r="AG40" s="796"/>
      <c r="AH40" s="796"/>
      <c r="AI40" s="796"/>
      <c r="AJ40" s="796"/>
    </row>
    <row r="41" spans="1:36" ht="15" x14ac:dyDescent="0.25">
      <c r="B41" s="763" t="s">
        <v>1154</v>
      </c>
      <c r="C41" s="764"/>
      <c r="D41" s="795"/>
      <c r="E41" s="764"/>
      <c r="F41" s="765"/>
      <c r="G41" s="765">
        <f t="shared" ref="G41:AJ41" si="14">+G40*$D$41*G4</f>
        <v>0</v>
      </c>
      <c r="H41" s="765">
        <f t="shared" si="14"/>
        <v>0</v>
      </c>
      <c r="I41" s="765">
        <f t="shared" si="14"/>
        <v>0</v>
      </c>
      <c r="J41" s="765">
        <f t="shared" si="14"/>
        <v>0</v>
      </c>
      <c r="K41" s="765">
        <f t="shared" si="14"/>
        <v>0</v>
      </c>
      <c r="L41" s="765">
        <f t="shared" si="14"/>
        <v>0</v>
      </c>
      <c r="M41" s="765">
        <f t="shared" si="14"/>
        <v>0</v>
      </c>
      <c r="N41" s="765">
        <f t="shared" si="14"/>
        <v>0</v>
      </c>
      <c r="O41" s="765">
        <f t="shared" si="14"/>
        <v>0</v>
      </c>
      <c r="P41" s="765">
        <f t="shared" si="14"/>
        <v>0</v>
      </c>
      <c r="Q41" s="765">
        <f t="shared" si="14"/>
        <v>0</v>
      </c>
      <c r="R41" s="765">
        <f t="shared" si="14"/>
        <v>0</v>
      </c>
      <c r="S41" s="765">
        <f t="shared" si="14"/>
        <v>0</v>
      </c>
      <c r="T41" s="765">
        <f t="shared" si="14"/>
        <v>0</v>
      </c>
      <c r="U41" s="765">
        <f t="shared" si="14"/>
        <v>0</v>
      </c>
      <c r="V41" s="765">
        <f t="shared" si="14"/>
        <v>0</v>
      </c>
      <c r="W41" s="765">
        <f t="shared" si="14"/>
        <v>0</v>
      </c>
      <c r="X41" s="765">
        <f t="shared" si="14"/>
        <v>0</v>
      </c>
      <c r="Y41" s="765">
        <f t="shared" si="14"/>
        <v>0</v>
      </c>
      <c r="Z41" s="765">
        <f t="shared" si="14"/>
        <v>0</v>
      </c>
      <c r="AA41" s="765">
        <f t="shared" si="14"/>
        <v>0</v>
      </c>
      <c r="AB41" s="765">
        <f t="shared" si="14"/>
        <v>0</v>
      </c>
      <c r="AC41" s="765">
        <f t="shared" si="14"/>
        <v>0</v>
      </c>
      <c r="AD41" s="765">
        <f t="shared" si="14"/>
        <v>0</v>
      </c>
      <c r="AE41" s="765">
        <f t="shared" si="14"/>
        <v>0</v>
      </c>
      <c r="AF41" s="765">
        <f t="shared" si="14"/>
        <v>0</v>
      </c>
      <c r="AG41" s="765">
        <f t="shared" si="14"/>
        <v>0</v>
      </c>
      <c r="AH41" s="765">
        <f t="shared" si="14"/>
        <v>0</v>
      </c>
      <c r="AI41" s="765">
        <f t="shared" si="14"/>
        <v>0</v>
      </c>
      <c r="AJ41" s="765">
        <f t="shared" si="14"/>
        <v>0</v>
      </c>
    </row>
    <row r="42" spans="1:36" ht="15" x14ac:dyDescent="0.25">
      <c r="B42" s="760" t="s">
        <v>1155</v>
      </c>
      <c r="C42" s="794"/>
      <c r="D42" s="761"/>
      <c r="E42" s="794"/>
      <c r="F42" s="762">
        <f>SUM(G42:AJ42)</f>
        <v>0</v>
      </c>
      <c r="G42" s="796"/>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796"/>
      <c r="AJ42" s="796"/>
    </row>
    <row r="43" spans="1:36" ht="15" x14ac:dyDescent="0.25">
      <c r="B43" s="763" t="s">
        <v>1156</v>
      </c>
      <c r="C43" s="764"/>
      <c r="D43" s="795"/>
      <c r="E43" s="764"/>
      <c r="F43" s="765"/>
      <c r="G43" s="765">
        <f t="shared" ref="G43:AJ43" si="15">+G42*$D$43*G4</f>
        <v>0</v>
      </c>
      <c r="H43" s="765">
        <f t="shared" si="15"/>
        <v>0</v>
      </c>
      <c r="I43" s="765">
        <f t="shared" si="15"/>
        <v>0</v>
      </c>
      <c r="J43" s="765">
        <f t="shared" si="15"/>
        <v>0</v>
      </c>
      <c r="K43" s="765">
        <f t="shared" si="15"/>
        <v>0</v>
      </c>
      <c r="L43" s="765">
        <f t="shared" si="15"/>
        <v>0</v>
      </c>
      <c r="M43" s="765">
        <f t="shared" si="15"/>
        <v>0</v>
      </c>
      <c r="N43" s="765">
        <f t="shared" si="15"/>
        <v>0</v>
      </c>
      <c r="O43" s="765">
        <f t="shared" si="15"/>
        <v>0</v>
      </c>
      <c r="P43" s="765">
        <f t="shared" si="15"/>
        <v>0</v>
      </c>
      <c r="Q43" s="765">
        <f t="shared" si="15"/>
        <v>0</v>
      </c>
      <c r="R43" s="765">
        <f t="shared" si="15"/>
        <v>0</v>
      </c>
      <c r="S43" s="765">
        <f t="shared" si="15"/>
        <v>0</v>
      </c>
      <c r="T43" s="765">
        <f t="shared" si="15"/>
        <v>0</v>
      </c>
      <c r="U43" s="765">
        <f t="shared" si="15"/>
        <v>0</v>
      </c>
      <c r="V43" s="765">
        <f t="shared" si="15"/>
        <v>0</v>
      </c>
      <c r="W43" s="765">
        <f t="shared" si="15"/>
        <v>0</v>
      </c>
      <c r="X43" s="765">
        <f t="shared" si="15"/>
        <v>0</v>
      </c>
      <c r="Y43" s="765">
        <f t="shared" si="15"/>
        <v>0</v>
      </c>
      <c r="Z43" s="765">
        <f t="shared" si="15"/>
        <v>0</v>
      </c>
      <c r="AA43" s="765">
        <f t="shared" si="15"/>
        <v>0</v>
      </c>
      <c r="AB43" s="765">
        <f t="shared" si="15"/>
        <v>0</v>
      </c>
      <c r="AC43" s="765">
        <f t="shared" si="15"/>
        <v>0</v>
      </c>
      <c r="AD43" s="765">
        <f t="shared" si="15"/>
        <v>0</v>
      </c>
      <c r="AE43" s="765">
        <f t="shared" si="15"/>
        <v>0</v>
      </c>
      <c r="AF43" s="765">
        <f t="shared" si="15"/>
        <v>0</v>
      </c>
      <c r="AG43" s="765">
        <f t="shared" si="15"/>
        <v>0</v>
      </c>
      <c r="AH43" s="765">
        <f t="shared" si="15"/>
        <v>0</v>
      </c>
      <c r="AI43" s="765">
        <f t="shared" si="15"/>
        <v>0</v>
      </c>
      <c r="AJ43" s="765">
        <f t="shared" si="15"/>
        <v>0</v>
      </c>
    </row>
    <row r="44" spans="1:36" x14ac:dyDescent="0.2">
      <c r="B44" s="753"/>
    </row>
    <row r="45" spans="1:36" ht="15" x14ac:dyDescent="0.25">
      <c r="B45" s="760" t="s">
        <v>1157</v>
      </c>
      <c r="C45" s="794"/>
      <c r="D45" s="761"/>
      <c r="E45" s="794"/>
      <c r="F45" s="762">
        <f>SUM(G45:AJ45)</f>
        <v>0</v>
      </c>
      <c r="G45" s="796"/>
      <c r="H45" s="796"/>
      <c r="I45" s="796"/>
      <c r="J45" s="796"/>
      <c r="K45" s="796"/>
      <c r="L45" s="796"/>
      <c r="M45" s="796"/>
      <c r="N45" s="796"/>
      <c r="O45" s="796"/>
      <c r="P45" s="796"/>
      <c r="Q45" s="796"/>
      <c r="R45" s="796"/>
      <c r="S45" s="796"/>
      <c r="T45" s="796"/>
      <c r="U45" s="796"/>
      <c r="V45" s="796"/>
      <c r="W45" s="796"/>
      <c r="X45" s="796"/>
      <c r="Y45" s="796"/>
      <c r="Z45" s="796"/>
      <c r="AA45" s="796"/>
      <c r="AB45" s="796"/>
      <c r="AC45" s="796"/>
      <c r="AD45" s="796"/>
      <c r="AE45" s="796"/>
      <c r="AF45" s="796"/>
      <c r="AG45" s="796"/>
      <c r="AH45" s="796"/>
      <c r="AI45" s="796"/>
      <c r="AJ45" s="796"/>
    </row>
    <row r="46" spans="1:36" ht="15" x14ac:dyDescent="0.25">
      <c r="B46" s="763" t="s">
        <v>1158</v>
      </c>
      <c r="C46" s="764"/>
      <c r="D46" s="795"/>
      <c r="E46" s="764"/>
      <c r="F46" s="765"/>
      <c r="G46" s="765">
        <f t="shared" ref="G46:AJ46" si="16">+G45*$D$46*G4</f>
        <v>0</v>
      </c>
      <c r="H46" s="765">
        <f t="shared" si="16"/>
        <v>0</v>
      </c>
      <c r="I46" s="765">
        <f t="shared" si="16"/>
        <v>0</v>
      </c>
      <c r="J46" s="765">
        <f t="shared" si="16"/>
        <v>0</v>
      </c>
      <c r="K46" s="765">
        <f t="shared" si="16"/>
        <v>0</v>
      </c>
      <c r="L46" s="765">
        <f t="shared" si="16"/>
        <v>0</v>
      </c>
      <c r="M46" s="765">
        <f t="shared" si="16"/>
        <v>0</v>
      </c>
      <c r="N46" s="765">
        <f t="shared" si="16"/>
        <v>0</v>
      </c>
      <c r="O46" s="765">
        <f t="shared" si="16"/>
        <v>0</v>
      </c>
      <c r="P46" s="765">
        <f t="shared" si="16"/>
        <v>0</v>
      </c>
      <c r="Q46" s="765">
        <f t="shared" si="16"/>
        <v>0</v>
      </c>
      <c r="R46" s="765">
        <f t="shared" si="16"/>
        <v>0</v>
      </c>
      <c r="S46" s="765">
        <f t="shared" si="16"/>
        <v>0</v>
      </c>
      <c r="T46" s="765">
        <f t="shared" si="16"/>
        <v>0</v>
      </c>
      <c r="U46" s="765">
        <f t="shared" si="16"/>
        <v>0</v>
      </c>
      <c r="V46" s="765">
        <f t="shared" si="16"/>
        <v>0</v>
      </c>
      <c r="W46" s="765">
        <f t="shared" si="16"/>
        <v>0</v>
      </c>
      <c r="X46" s="765">
        <f t="shared" si="16"/>
        <v>0</v>
      </c>
      <c r="Y46" s="765">
        <f t="shared" si="16"/>
        <v>0</v>
      </c>
      <c r="Z46" s="765">
        <f t="shared" si="16"/>
        <v>0</v>
      </c>
      <c r="AA46" s="765">
        <f t="shared" si="16"/>
        <v>0</v>
      </c>
      <c r="AB46" s="765">
        <f t="shared" si="16"/>
        <v>0</v>
      </c>
      <c r="AC46" s="765">
        <f t="shared" si="16"/>
        <v>0</v>
      </c>
      <c r="AD46" s="765">
        <f t="shared" si="16"/>
        <v>0</v>
      </c>
      <c r="AE46" s="765">
        <f t="shared" si="16"/>
        <v>0</v>
      </c>
      <c r="AF46" s="765">
        <f t="shared" si="16"/>
        <v>0</v>
      </c>
      <c r="AG46" s="765">
        <f t="shared" si="16"/>
        <v>0</v>
      </c>
      <c r="AH46" s="765">
        <f t="shared" si="16"/>
        <v>0</v>
      </c>
      <c r="AI46" s="765">
        <f t="shared" si="16"/>
        <v>0</v>
      </c>
      <c r="AJ46" s="765">
        <f t="shared" si="16"/>
        <v>0</v>
      </c>
    </row>
    <row r="47" spans="1:36" ht="15" x14ac:dyDescent="0.25">
      <c r="B47" s="760" t="s">
        <v>1159</v>
      </c>
      <c r="C47" s="794"/>
      <c r="D47" s="761"/>
      <c r="E47" s="794"/>
      <c r="F47" s="762">
        <f>SUM(G47:AJ47)</f>
        <v>0</v>
      </c>
      <c r="G47" s="796"/>
      <c r="H47" s="796"/>
      <c r="I47" s="796"/>
      <c r="J47" s="796"/>
      <c r="K47" s="796"/>
      <c r="L47" s="796"/>
      <c r="M47" s="796"/>
      <c r="N47" s="796"/>
      <c r="O47" s="796"/>
      <c r="P47" s="796"/>
      <c r="Q47" s="796"/>
      <c r="R47" s="796"/>
      <c r="S47" s="796"/>
      <c r="T47" s="796"/>
      <c r="U47" s="796"/>
      <c r="V47" s="796"/>
      <c r="W47" s="796"/>
      <c r="X47" s="796"/>
      <c r="Y47" s="796"/>
      <c r="Z47" s="796"/>
      <c r="AA47" s="796"/>
      <c r="AB47" s="796"/>
      <c r="AC47" s="796"/>
      <c r="AD47" s="796"/>
      <c r="AE47" s="796"/>
      <c r="AF47" s="796"/>
      <c r="AG47" s="796"/>
      <c r="AH47" s="796"/>
      <c r="AI47" s="796"/>
      <c r="AJ47" s="796"/>
    </row>
    <row r="48" spans="1:36" ht="15" x14ac:dyDescent="0.25">
      <c r="B48" s="763" t="s">
        <v>1160</v>
      </c>
      <c r="C48" s="764"/>
      <c r="D48" s="795"/>
      <c r="E48" s="764"/>
      <c r="F48" s="765"/>
      <c r="G48" s="765">
        <f t="shared" ref="G48:AJ48" si="17">+G47*$D$48*G4</f>
        <v>0</v>
      </c>
      <c r="H48" s="765">
        <f t="shared" si="17"/>
        <v>0</v>
      </c>
      <c r="I48" s="765">
        <f t="shared" si="17"/>
        <v>0</v>
      </c>
      <c r="J48" s="765">
        <f t="shared" si="17"/>
        <v>0</v>
      </c>
      <c r="K48" s="765">
        <f t="shared" si="17"/>
        <v>0</v>
      </c>
      <c r="L48" s="765">
        <f t="shared" si="17"/>
        <v>0</v>
      </c>
      <c r="M48" s="765">
        <f t="shared" si="17"/>
        <v>0</v>
      </c>
      <c r="N48" s="765">
        <f t="shared" si="17"/>
        <v>0</v>
      </c>
      <c r="O48" s="765">
        <f t="shared" si="17"/>
        <v>0</v>
      </c>
      <c r="P48" s="765">
        <f t="shared" si="17"/>
        <v>0</v>
      </c>
      <c r="Q48" s="765">
        <f t="shared" si="17"/>
        <v>0</v>
      </c>
      <c r="R48" s="765">
        <f t="shared" si="17"/>
        <v>0</v>
      </c>
      <c r="S48" s="765">
        <f t="shared" si="17"/>
        <v>0</v>
      </c>
      <c r="T48" s="765">
        <f t="shared" si="17"/>
        <v>0</v>
      </c>
      <c r="U48" s="765">
        <f t="shared" si="17"/>
        <v>0</v>
      </c>
      <c r="V48" s="765">
        <f t="shared" si="17"/>
        <v>0</v>
      </c>
      <c r="W48" s="765">
        <f t="shared" si="17"/>
        <v>0</v>
      </c>
      <c r="X48" s="765">
        <f t="shared" si="17"/>
        <v>0</v>
      </c>
      <c r="Y48" s="765">
        <f t="shared" si="17"/>
        <v>0</v>
      </c>
      <c r="Z48" s="765">
        <f t="shared" si="17"/>
        <v>0</v>
      </c>
      <c r="AA48" s="765">
        <f t="shared" si="17"/>
        <v>0</v>
      </c>
      <c r="AB48" s="765">
        <f t="shared" si="17"/>
        <v>0</v>
      </c>
      <c r="AC48" s="765">
        <f t="shared" si="17"/>
        <v>0</v>
      </c>
      <c r="AD48" s="765">
        <f t="shared" si="17"/>
        <v>0</v>
      </c>
      <c r="AE48" s="765">
        <f t="shared" si="17"/>
        <v>0</v>
      </c>
      <c r="AF48" s="765">
        <f t="shared" si="17"/>
        <v>0</v>
      </c>
      <c r="AG48" s="765">
        <f t="shared" si="17"/>
        <v>0</v>
      </c>
      <c r="AH48" s="765">
        <f t="shared" si="17"/>
        <v>0</v>
      </c>
      <c r="AI48" s="765">
        <f t="shared" si="17"/>
        <v>0</v>
      </c>
      <c r="AJ48" s="765">
        <f t="shared" si="17"/>
        <v>0</v>
      </c>
    </row>
    <row r="49" spans="2:36" ht="15" x14ac:dyDescent="0.25">
      <c r="B49" s="760" t="s">
        <v>1161</v>
      </c>
      <c r="C49" s="794"/>
      <c r="D49" s="761"/>
      <c r="E49" s="794"/>
      <c r="F49" s="762">
        <f>SUM(G49:AJ49)</f>
        <v>0</v>
      </c>
      <c r="G49" s="796"/>
      <c r="H49" s="796"/>
      <c r="I49" s="796"/>
      <c r="J49" s="796"/>
      <c r="K49" s="796"/>
      <c r="L49" s="796"/>
      <c r="M49" s="796"/>
      <c r="N49" s="796"/>
      <c r="O49" s="796"/>
      <c r="P49" s="796"/>
      <c r="Q49" s="796"/>
      <c r="R49" s="796"/>
      <c r="S49" s="796"/>
      <c r="T49" s="796"/>
      <c r="U49" s="796"/>
      <c r="V49" s="796"/>
      <c r="W49" s="796"/>
      <c r="X49" s="796"/>
      <c r="Y49" s="796"/>
      <c r="Z49" s="796"/>
      <c r="AA49" s="796"/>
      <c r="AB49" s="796"/>
      <c r="AC49" s="796"/>
      <c r="AD49" s="796"/>
      <c r="AE49" s="796"/>
      <c r="AF49" s="796"/>
      <c r="AG49" s="796"/>
      <c r="AH49" s="796"/>
      <c r="AI49" s="796"/>
      <c r="AJ49" s="796"/>
    </row>
    <row r="50" spans="2:36" ht="15" x14ac:dyDescent="0.25">
      <c r="B50" s="763" t="s">
        <v>1162</v>
      </c>
      <c r="C50" s="764"/>
      <c r="D50" s="795"/>
      <c r="E50" s="764"/>
      <c r="F50" s="765"/>
      <c r="G50" s="765">
        <f t="shared" ref="G50:AJ50" si="18">+G49*$D$50*G4</f>
        <v>0</v>
      </c>
      <c r="H50" s="765">
        <f t="shared" si="18"/>
        <v>0</v>
      </c>
      <c r="I50" s="765">
        <f t="shared" si="18"/>
        <v>0</v>
      </c>
      <c r="J50" s="765">
        <f t="shared" si="18"/>
        <v>0</v>
      </c>
      <c r="K50" s="765">
        <f t="shared" si="18"/>
        <v>0</v>
      </c>
      <c r="L50" s="765">
        <f t="shared" si="18"/>
        <v>0</v>
      </c>
      <c r="M50" s="765">
        <f t="shared" si="18"/>
        <v>0</v>
      </c>
      <c r="N50" s="765">
        <f t="shared" si="18"/>
        <v>0</v>
      </c>
      <c r="O50" s="765">
        <f t="shared" si="18"/>
        <v>0</v>
      </c>
      <c r="P50" s="765">
        <f t="shared" si="18"/>
        <v>0</v>
      </c>
      <c r="Q50" s="765">
        <f t="shared" si="18"/>
        <v>0</v>
      </c>
      <c r="R50" s="765">
        <f t="shared" si="18"/>
        <v>0</v>
      </c>
      <c r="S50" s="765">
        <f t="shared" si="18"/>
        <v>0</v>
      </c>
      <c r="T50" s="765">
        <f t="shared" si="18"/>
        <v>0</v>
      </c>
      <c r="U50" s="765">
        <f t="shared" si="18"/>
        <v>0</v>
      </c>
      <c r="V50" s="765">
        <f t="shared" si="18"/>
        <v>0</v>
      </c>
      <c r="W50" s="765">
        <f t="shared" si="18"/>
        <v>0</v>
      </c>
      <c r="X50" s="765">
        <f t="shared" si="18"/>
        <v>0</v>
      </c>
      <c r="Y50" s="765">
        <f t="shared" si="18"/>
        <v>0</v>
      </c>
      <c r="Z50" s="765">
        <f t="shared" si="18"/>
        <v>0</v>
      </c>
      <c r="AA50" s="765">
        <f t="shared" si="18"/>
        <v>0</v>
      </c>
      <c r="AB50" s="765">
        <f t="shared" si="18"/>
        <v>0</v>
      </c>
      <c r="AC50" s="765">
        <f t="shared" si="18"/>
        <v>0</v>
      </c>
      <c r="AD50" s="765">
        <f t="shared" si="18"/>
        <v>0</v>
      </c>
      <c r="AE50" s="765">
        <f t="shared" si="18"/>
        <v>0</v>
      </c>
      <c r="AF50" s="765">
        <f t="shared" si="18"/>
        <v>0</v>
      </c>
      <c r="AG50" s="765">
        <f t="shared" si="18"/>
        <v>0</v>
      </c>
      <c r="AH50" s="765">
        <f t="shared" si="18"/>
        <v>0</v>
      </c>
      <c r="AI50" s="765">
        <f t="shared" si="18"/>
        <v>0</v>
      </c>
      <c r="AJ50" s="765">
        <f t="shared" si="18"/>
        <v>0</v>
      </c>
    </row>
    <row r="51" spans="2:36" ht="15" x14ac:dyDescent="0.25">
      <c r="B51" s="760" t="s">
        <v>1163</v>
      </c>
      <c r="C51" s="794"/>
      <c r="D51" s="761"/>
      <c r="E51" s="794"/>
      <c r="F51" s="762">
        <f>SUM(G51:AJ51)</f>
        <v>0</v>
      </c>
      <c r="G51" s="796"/>
      <c r="H51" s="796"/>
      <c r="I51" s="796"/>
      <c r="J51" s="796"/>
      <c r="K51" s="796"/>
      <c r="L51" s="796"/>
      <c r="M51" s="796"/>
      <c r="N51" s="796"/>
      <c r="O51" s="796"/>
      <c r="P51" s="796"/>
      <c r="Q51" s="796"/>
      <c r="R51" s="796"/>
      <c r="S51" s="796"/>
      <c r="T51" s="796"/>
      <c r="U51" s="796"/>
      <c r="V51" s="796"/>
      <c r="W51" s="796"/>
      <c r="X51" s="796"/>
      <c r="Y51" s="796"/>
      <c r="Z51" s="796"/>
      <c r="AA51" s="796"/>
      <c r="AB51" s="796"/>
      <c r="AC51" s="796"/>
      <c r="AD51" s="796"/>
      <c r="AE51" s="796"/>
      <c r="AF51" s="796"/>
      <c r="AG51" s="796"/>
      <c r="AH51" s="796"/>
      <c r="AI51" s="796"/>
      <c r="AJ51" s="796"/>
    </row>
    <row r="52" spans="2:36" ht="15" x14ac:dyDescent="0.25">
      <c r="B52" s="763" t="s">
        <v>1164</v>
      </c>
      <c r="C52" s="764"/>
      <c r="D52" s="795"/>
      <c r="E52" s="764"/>
      <c r="F52" s="765"/>
      <c r="G52" s="765">
        <f t="shared" ref="G52:AJ52" si="19">+G51*$D$52*G4</f>
        <v>0</v>
      </c>
      <c r="H52" s="765">
        <f t="shared" si="19"/>
        <v>0</v>
      </c>
      <c r="I52" s="765">
        <f t="shared" si="19"/>
        <v>0</v>
      </c>
      <c r="J52" s="765">
        <f t="shared" si="19"/>
        <v>0</v>
      </c>
      <c r="K52" s="765">
        <f t="shared" si="19"/>
        <v>0</v>
      </c>
      <c r="L52" s="765">
        <f t="shared" si="19"/>
        <v>0</v>
      </c>
      <c r="M52" s="765">
        <f t="shared" si="19"/>
        <v>0</v>
      </c>
      <c r="N52" s="765">
        <f t="shared" si="19"/>
        <v>0</v>
      </c>
      <c r="O52" s="765">
        <f t="shared" si="19"/>
        <v>0</v>
      </c>
      <c r="P52" s="765">
        <f t="shared" si="19"/>
        <v>0</v>
      </c>
      <c r="Q52" s="765">
        <f t="shared" si="19"/>
        <v>0</v>
      </c>
      <c r="R52" s="765">
        <f t="shared" si="19"/>
        <v>0</v>
      </c>
      <c r="S52" s="765">
        <f t="shared" si="19"/>
        <v>0</v>
      </c>
      <c r="T52" s="765">
        <f t="shared" si="19"/>
        <v>0</v>
      </c>
      <c r="U52" s="765">
        <f t="shared" si="19"/>
        <v>0</v>
      </c>
      <c r="V52" s="765">
        <f t="shared" si="19"/>
        <v>0</v>
      </c>
      <c r="W52" s="765">
        <f t="shared" si="19"/>
        <v>0</v>
      </c>
      <c r="X52" s="765">
        <f t="shared" si="19"/>
        <v>0</v>
      </c>
      <c r="Y52" s="765">
        <f t="shared" si="19"/>
        <v>0</v>
      </c>
      <c r="Z52" s="765">
        <f t="shared" si="19"/>
        <v>0</v>
      </c>
      <c r="AA52" s="765">
        <f t="shared" si="19"/>
        <v>0</v>
      </c>
      <c r="AB52" s="765">
        <f t="shared" si="19"/>
        <v>0</v>
      </c>
      <c r="AC52" s="765">
        <f t="shared" si="19"/>
        <v>0</v>
      </c>
      <c r="AD52" s="765">
        <f t="shared" si="19"/>
        <v>0</v>
      </c>
      <c r="AE52" s="765">
        <f t="shared" si="19"/>
        <v>0</v>
      </c>
      <c r="AF52" s="765">
        <f t="shared" si="19"/>
        <v>0</v>
      </c>
      <c r="AG52" s="765">
        <f t="shared" si="19"/>
        <v>0</v>
      </c>
      <c r="AH52" s="765">
        <f t="shared" si="19"/>
        <v>0</v>
      </c>
      <c r="AI52" s="765">
        <f t="shared" si="19"/>
        <v>0</v>
      </c>
      <c r="AJ52" s="765">
        <f t="shared" si="19"/>
        <v>0</v>
      </c>
    </row>
    <row r="53" spans="2:36" ht="15" x14ac:dyDescent="0.25">
      <c r="B53" s="760" t="s">
        <v>1165</v>
      </c>
      <c r="C53" s="794"/>
      <c r="D53" s="761"/>
      <c r="E53" s="794"/>
      <c r="F53" s="762">
        <f>SUM(G53:AJ53)</f>
        <v>0</v>
      </c>
      <c r="G53" s="796"/>
      <c r="H53" s="796"/>
      <c r="I53" s="796"/>
      <c r="J53" s="796"/>
      <c r="K53" s="796"/>
      <c r="L53" s="796"/>
      <c r="M53" s="796"/>
      <c r="N53" s="796"/>
      <c r="O53" s="796"/>
      <c r="P53" s="796"/>
      <c r="Q53" s="796"/>
      <c r="R53" s="796"/>
      <c r="S53" s="796"/>
      <c r="T53" s="796"/>
      <c r="U53" s="796"/>
      <c r="V53" s="796"/>
      <c r="W53" s="796"/>
      <c r="X53" s="796"/>
      <c r="Y53" s="796"/>
      <c r="Z53" s="796"/>
      <c r="AA53" s="796"/>
      <c r="AB53" s="796"/>
      <c r="AC53" s="796"/>
      <c r="AD53" s="796"/>
      <c r="AE53" s="796"/>
      <c r="AF53" s="796"/>
      <c r="AG53" s="796"/>
      <c r="AH53" s="796"/>
      <c r="AI53" s="796"/>
      <c r="AJ53" s="796"/>
    </row>
    <row r="54" spans="2:36" ht="15" x14ac:dyDescent="0.25">
      <c r="B54" s="763" t="s">
        <v>1166</v>
      </c>
      <c r="C54" s="764"/>
      <c r="D54" s="795"/>
      <c r="E54" s="764"/>
      <c r="F54" s="765"/>
      <c r="G54" s="765">
        <f t="shared" ref="G54:AJ54" si="20">+G53*$D$54*G4</f>
        <v>0</v>
      </c>
      <c r="H54" s="765">
        <f t="shared" si="20"/>
        <v>0</v>
      </c>
      <c r="I54" s="765">
        <f t="shared" si="20"/>
        <v>0</v>
      </c>
      <c r="J54" s="765">
        <f t="shared" si="20"/>
        <v>0</v>
      </c>
      <c r="K54" s="765">
        <f t="shared" si="20"/>
        <v>0</v>
      </c>
      <c r="L54" s="765">
        <f t="shared" si="20"/>
        <v>0</v>
      </c>
      <c r="M54" s="765">
        <f t="shared" si="20"/>
        <v>0</v>
      </c>
      <c r="N54" s="765">
        <f t="shared" si="20"/>
        <v>0</v>
      </c>
      <c r="O54" s="765">
        <f t="shared" si="20"/>
        <v>0</v>
      </c>
      <c r="P54" s="765">
        <f t="shared" si="20"/>
        <v>0</v>
      </c>
      <c r="Q54" s="765">
        <f t="shared" si="20"/>
        <v>0</v>
      </c>
      <c r="R54" s="765">
        <f t="shared" si="20"/>
        <v>0</v>
      </c>
      <c r="S54" s="765">
        <f t="shared" si="20"/>
        <v>0</v>
      </c>
      <c r="T54" s="765">
        <f t="shared" si="20"/>
        <v>0</v>
      </c>
      <c r="U54" s="765">
        <f t="shared" si="20"/>
        <v>0</v>
      </c>
      <c r="V54" s="765">
        <f t="shared" si="20"/>
        <v>0</v>
      </c>
      <c r="W54" s="765">
        <f t="shared" si="20"/>
        <v>0</v>
      </c>
      <c r="X54" s="765">
        <f t="shared" si="20"/>
        <v>0</v>
      </c>
      <c r="Y54" s="765">
        <f t="shared" si="20"/>
        <v>0</v>
      </c>
      <c r="Z54" s="765">
        <f t="shared" si="20"/>
        <v>0</v>
      </c>
      <c r="AA54" s="765">
        <f t="shared" si="20"/>
        <v>0</v>
      </c>
      <c r="AB54" s="765">
        <f t="shared" si="20"/>
        <v>0</v>
      </c>
      <c r="AC54" s="765">
        <f t="shared" si="20"/>
        <v>0</v>
      </c>
      <c r="AD54" s="765">
        <f t="shared" si="20"/>
        <v>0</v>
      </c>
      <c r="AE54" s="765">
        <f t="shared" si="20"/>
        <v>0</v>
      </c>
      <c r="AF54" s="765">
        <f t="shared" si="20"/>
        <v>0</v>
      </c>
      <c r="AG54" s="765">
        <f t="shared" si="20"/>
        <v>0</v>
      </c>
      <c r="AH54" s="765">
        <f t="shared" si="20"/>
        <v>0</v>
      </c>
      <c r="AI54" s="765">
        <f t="shared" si="20"/>
        <v>0</v>
      </c>
      <c r="AJ54" s="765">
        <f t="shared" si="20"/>
        <v>0</v>
      </c>
    </row>
    <row r="55" spans="2:36" ht="15" x14ac:dyDescent="0.25">
      <c r="B55" s="760" t="s">
        <v>1167</v>
      </c>
      <c r="C55" s="794"/>
      <c r="D55" s="761"/>
      <c r="E55" s="794"/>
      <c r="F55" s="762">
        <f>SUM(G55:AJ55)</f>
        <v>0</v>
      </c>
      <c r="G55" s="796"/>
      <c r="H55" s="796"/>
      <c r="I55" s="796"/>
      <c r="J55" s="796"/>
      <c r="K55" s="796"/>
      <c r="L55" s="796"/>
      <c r="M55" s="796"/>
      <c r="N55" s="796"/>
      <c r="O55" s="796"/>
      <c r="P55" s="796"/>
      <c r="Q55" s="796"/>
      <c r="R55" s="796"/>
      <c r="S55" s="796"/>
      <c r="T55" s="796"/>
      <c r="U55" s="796"/>
      <c r="V55" s="796"/>
      <c r="W55" s="796"/>
      <c r="X55" s="796"/>
      <c r="Y55" s="796"/>
      <c r="Z55" s="796"/>
      <c r="AA55" s="796"/>
      <c r="AB55" s="796"/>
      <c r="AC55" s="796"/>
      <c r="AD55" s="796"/>
      <c r="AE55" s="796"/>
      <c r="AF55" s="796"/>
      <c r="AG55" s="796"/>
      <c r="AH55" s="796"/>
      <c r="AI55" s="796"/>
      <c r="AJ55" s="796"/>
    </row>
    <row r="56" spans="2:36" ht="15" x14ac:dyDescent="0.25">
      <c r="B56" s="763" t="s">
        <v>1168</v>
      </c>
      <c r="C56" s="764"/>
      <c r="D56" s="795"/>
      <c r="E56" s="764"/>
      <c r="F56" s="765"/>
      <c r="G56" s="765">
        <f t="shared" ref="G56:AJ56" si="21">+G55*$D$56*G4</f>
        <v>0</v>
      </c>
      <c r="H56" s="765">
        <f t="shared" si="21"/>
        <v>0</v>
      </c>
      <c r="I56" s="765">
        <f t="shared" si="21"/>
        <v>0</v>
      </c>
      <c r="J56" s="765">
        <f t="shared" si="21"/>
        <v>0</v>
      </c>
      <c r="K56" s="765">
        <f t="shared" si="21"/>
        <v>0</v>
      </c>
      <c r="L56" s="765">
        <f t="shared" si="21"/>
        <v>0</v>
      </c>
      <c r="M56" s="765">
        <f t="shared" si="21"/>
        <v>0</v>
      </c>
      <c r="N56" s="765">
        <f t="shared" si="21"/>
        <v>0</v>
      </c>
      <c r="O56" s="765">
        <f t="shared" si="21"/>
        <v>0</v>
      </c>
      <c r="P56" s="765">
        <f t="shared" si="21"/>
        <v>0</v>
      </c>
      <c r="Q56" s="765">
        <f t="shared" si="21"/>
        <v>0</v>
      </c>
      <c r="R56" s="765">
        <f t="shared" si="21"/>
        <v>0</v>
      </c>
      <c r="S56" s="765">
        <f t="shared" si="21"/>
        <v>0</v>
      </c>
      <c r="T56" s="765">
        <f t="shared" si="21"/>
        <v>0</v>
      </c>
      <c r="U56" s="765">
        <f t="shared" si="21"/>
        <v>0</v>
      </c>
      <c r="V56" s="765">
        <f t="shared" si="21"/>
        <v>0</v>
      </c>
      <c r="W56" s="765">
        <f t="shared" si="21"/>
        <v>0</v>
      </c>
      <c r="X56" s="765">
        <f t="shared" si="21"/>
        <v>0</v>
      </c>
      <c r="Y56" s="765">
        <f t="shared" si="21"/>
        <v>0</v>
      </c>
      <c r="Z56" s="765">
        <f t="shared" si="21"/>
        <v>0</v>
      </c>
      <c r="AA56" s="765">
        <f t="shared" si="21"/>
        <v>0</v>
      </c>
      <c r="AB56" s="765">
        <f t="shared" si="21"/>
        <v>0</v>
      </c>
      <c r="AC56" s="765">
        <f t="shared" si="21"/>
        <v>0</v>
      </c>
      <c r="AD56" s="765">
        <f t="shared" si="21"/>
        <v>0</v>
      </c>
      <c r="AE56" s="765">
        <f t="shared" si="21"/>
        <v>0</v>
      </c>
      <c r="AF56" s="765">
        <f t="shared" si="21"/>
        <v>0</v>
      </c>
      <c r="AG56" s="765">
        <f t="shared" si="21"/>
        <v>0</v>
      </c>
      <c r="AH56" s="765">
        <f t="shared" si="21"/>
        <v>0</v>
      </c>
      <c r="AI56" s="765">
        <f t="shared" si="21"/>
        <v>0</v>
      </c>
      <c r="AJ56" s="765">
        <f t="shared" si="21"/>
        <v>0</v>
      </c>
    </row>
    <row r="57" spans="2:36" x14ac:dyDescent="0.2">
      <c r="B57" s="773"/>
    </row>
    <row r="58" spans="2:36" ht="15" x14ac:dyDescent="0.25">
      <c r="B58" s="760" t="s">
        <v>1169</v>
      </c>
      <c r="C58" s="794"/>
      <c r="D58" s="761"/>
      <c r="E58" s="794"/>
      <c r="F58" s="762">
        <f>SUM(G58:AJ58)</f>
        <v>0</v>
      </c>
      <c r="G58" s="796"/>
      <c r="H58" s="796"/>
      <c r="I58" s="796"/>
      <c r="J58" s="796"/>
      <c r="K58" s="796"/>
      <c r="L58" s="796"/>
      <c r="M58" s="796"/>
      <c r="N58" s="796"/>
      <c r="O58" s="796"/>
      <c r="P58" s="796"/>
      <c r="Q58" s="796"/>
      <c r="R58" s="796"/>
      <c r="S58" s="796"/>
      <c r="T58" s="796"/>
      <c r="U58" s="796"/>
      <c r="V58" s="796"/>
      <c r="W58" s="796"/>
      <c r="X58" s="796"/>
      <c r="Y58" s="796"/>
      <c r="Z58" s="796"/>
      <c r="AA58" s="796"/>
      <c r="AB58" s="796"/>
      <c r="AC58" s="796"/>
      <c r="AD58" s="796"/>
      <c r="AE58" s="796"/>
      <c r="AF58" s="796"/>
      <c r="AG58" s="796"/>
      <c r="AH58" s="796"/>
      <c r="AI58" s="796"/>
      <c r="AJ58" s="796"/>
    </row>
    <row r="59" spans="2:36" ht="15" x14ac:dyDescent="0.25">
      <c r="B59" s="763" t="s">
        <v>1170</v>
      </c>
      <c r="C59" s="764"/>
      <c r="D59" s="795"/>
      <c r="E59" s="764"/>
      <c r="F59" s="765"/>
      <c r="G59" s="765">
        <f t="shared" ref="G59:AJ59" si="22">+G58*$D$59*G4</f>
        <v>0</v>
      </c>
      <c r="H59" s="765">
        <f t="shared" si="22"/>
        <v>0</v>
      </c>
      <c r="I59" s="765">
        <f t="shared" si="22"/>
        <v>0</v>
      </c>
      <c r="J59" s="765">
        <f t="shared" si="22"/>
        <v>0</v>
      </c>
      <c r="K59" s="765">
        <f t="shared" si="22"/>
        <v>0</v>
      </c>
      <c r="L59" s="765">
        <f t="shared" si="22"/>
        <v>0</v>
      </c>
      <c r="M59" s="765">
        <f t="shared" si="22"/>
        <v>0</v>
      </c>
      <c r="N59" s="765">
        <f t="shared" si="22"/>
        <v>0</v>
      </c>
      <c r="O59" s="765">
        <f t="shared" si="22"/>
        <v>0</v>
      </c>
      <c r="P59" s="765">
        <f t="shared" si="22"/>
        <v>0</v>
      </c>
      <c r="Q59" s="765">
        <f t="shared" si="22"/>
        <v>0</v>
      </c>
      <c r="R59" s="765">
        <f t="shared" si="22"/>
        <v>0</v>
      </c>
      <c r="S59" s="765">
        <f t="shared" si="22"/>
        <v>0</v>
      </c>
      <c r="T59" s="765">
        <f t="shared" si="22"/>
        <v>0</v>
      </c>
      <c r="U59" s="765">
        <f t="shared" si="22"/>
        <v>0</v>
      </c>
      <c r="V59" s="765">
        <f t="shared" si="22"/>
        <v>0</v>
      </c>
      <c r="W59" s="765">
        <f t="shared" si="22"/>
        <v>0</v>
      </c>
      <c r="X59" s="765">
        <f t="shared" si="22"/>
        <v>0</v>
      </c>
      <c r="Y59" s="765">
        <f t="shared" si="22"/>
        <v>0</v>
      </c>
      <c r="Z59" s="765">
        <f t="shared" si="22"/>
        <v>0</v>
      </c>
      <c r="AA59" s="765">
        <f t="shared" si="22"/>
        <v>0</v>
      </c>
      <c r="AB59" s="765">
        <f t="shared" si="22"/>
        <v>0</v>
      </c>
      <c r="AC59" s="765">
        <f t="shared" si="22"/>
        <v>0</v>
      </c>
      <c r="AD59" s="765">
        <f t="shared" si="22"/>
        <v>0</v>
      </c>
      <c r="AE59" s="765">
        <f t="shared" si="22"/>
        <v>0</v>
      </c>
      <c r="AF59" s="765">
        <f t="shared" si="22"/>
        <v>0</v>
      </c>
      <c r="AG59" s="765">
        <f t="shared" si="22"/>
        <v>0</v>
      </c>
      <c r="AH59" s="765">
        <f t="shared" si="22"/>
        <v>0</v>
      </c>
      <c r="AI59" s="765">
        <f t="shared" si="22"/>
        <v>0</v>
      </c>
      <c r="AJ59" s="765">
        <f t="shared" si="22"/>
        <v>0</v>
      </c>
    </row>
    <row r="60" spans="2:36" ht="15" x14ac:dyDescent="0.25">
      <c r="B60" s="760" t="s">
        <v>1171</v>
      </c>
      <c r="C60" s="794"/>
      <c r="D60" s="761"/>
      <c r="E60" s="794"/>
      <c r="F60" s="762">
        <f>SUM(G60:AJ60)</f>
        <v>0</v>
      </c>
      <c r="G60" s="796"/>
      <c r="H60" s="796"/>
      <c r="I60" s="796"/>
      <c r="J60" s="796"/>
      <c r="K60" s="796"/>
      <c r="L60" s="796"/>
      <c r="M60" s="796"/>
      <c r="N60" s="796"/>
      <c r="O60" s="796"/>
      <c r="P60" s="796"/>
      <c r="Q60" s="796"/>
      <c r="R60" s="796"/>
      <c r="S60" s="796"/>
      <c r="T60" s="796"/>
      <c r="U60" s="796"/>
      <c r="V60" s="796"/>
      <c r="W60" s="796"/>
      <c r="X60" s="796"/>
      <c r="Y60" s="796"/>
      <c r="Z60" s="796"/>
      <c r="AA60" s="796"/>
      <c r="AB60" s="796"/>
      <c r="AC60" s="796"/>
      <c r="AD60" s="796"/>
      <c r="AE60" s="796"/>
      <c r="AF60" s="796"/>
      <c r="AG60" s="796"/>
      <c r="AH60" s="796"/>
      <c r="AI60" s="796"/>
      <c r="AJ60" s="796"/>
    </row>
    <row r="61" spans="2:36" ht="15" x14ac:dyDescent="0.25">
      <c r="B61" s="763" t="s">
        <v>1172</v>
      </c>
      <c r="C61" s="764"/>
      <c r="D61" s="795"/>
      <c r="E61" s="764"/>
      <c r="F61" s="765"/>
      <c r="G61" s="765">
        <f t="shared" ref="G61:AJ61" si="23">+G60*$D$61*G4</f>
        <v>0</v>
      </c>
      <c r="H61" s="765">
        <f t="shared" si="23"/>
        <v>0</v>
      </c>
      <c r="I61" s="765">
        <f t="shared" si="23"/>
        <v>0</v>
      </c>
      <c r="J61" s="765">
        <f t="shared" si="23"/>
        <v>0</v>
      </c>
      <c r="K61" s="765">
        <f t="shared" si="23"/>
        <v>0</v>
      </c>
      <c r="L61" s="765">
        <f t="shared" si="23"/>
        <v>0</v>
      </c>
      <c r="M61" s="765">
        <f t="shared" si="23"/>
        <v>0</v>
      </c>
      <c r="N61" s="765">
        <f t="shared" si="23"/>
        <v>0</v>
      </c>
      <c r="O61" s="765">
        <f t="shared" si="23"/>
        <v>0</v>
      </c>
      <c r="P61" s="765">
        <f t="shared" si="23"/>
        <v>0</v>
      </c>
      <c r="Q61" s="765">
        <f t="shared" si="23"/>
        <v>0</v>
      </c>
      <c r="R61" s="765">
        <f t="shared" si="23"/>
        <v>0</v>
      </c>
      <c r="S61" s="765">
        <f t="shared" si="23"/>
        <v>0</v>
      </c>
      <c r="T61" s="765">
        <f t="shared" si="23"/>
        <v>0</v>
      </c>
      <c r="U61" s="765">
        <f t="shared" si="23"/>
        <v>0</v>
      </c>
      <c r="V61" s="765">
        <f t="shared" si="23"/>
        <v>0</v>
      </c>
      <c r="W61" s="765">
        <f t="shared" si="23"/>
        <v>0</v>
      </c>
      <c r="X61" s="765">
        <f t="shared" si="23"/>
        <v>0</v>
      </c>
      <c r="Y61" s="765">
        <f t="shared" si="23"/>
        <v>0</v>
      </c>
      <c r="Z61" s="765">
        <f t="shared" si="23"/>
        <v>0</v>
      </c>
      <c r="AA61" s="765">
        <f t="shared" si="23"/>
        <v>0</v>
      </c>
      <c r="AB61" s="765">
        <f t="shared" si="23"/>
        <v>0</v>
      </c>
      <c r="AC61" s="765">
        <f t="shared" si="23"/>
        <v>0</v>
      </c>
      <c r="AD61" s="765">
        <f t="shared" si="23"/>
        <v>0</v>
      </c>
      <c r="AE61" s="765">
        <f t="shared" si="23"/>
        <v>0</v>
      </c>
      <c r="AF61" s="765">
        <f t="shared" si="23"/>
        <v>0</v>
      </c>
      <c r="AG61" s="765">
        <f t="shared" si="23"/>
        <v>0</v>
      </c>
      <c r="AH61" s="765">
        <f t="shared" si="23"/>
        <v>0</v>
      </c>
      <c r="AI61" s="765">
        <f t="shared" si="23"/>
        <v>0</v>
      </c>
      <c r="AJ61" s="765">
        <f t="shared" si="23"/>
        <v>0</v>
      </c>
    </row>
    <row r="62" spans="2:36" ht="15" x14ac:dyDescent="0.25">
      <c r="B62" s="760" t="s">
        <v>1173</v>
      </c>
      <c r="C62" s="794"/>
      <c r="D62" s="761"/>
      <c r="E62" s="794"/>
      <c r="F62" s="762">
        <f>SUM(G62:AJ62)</f>
        <v>0</v>
      </c>
      <c r="G62" s="796"/>
      <c r="H62" s="796"/>
      <c r="I62" s="796"/>
      <c r="J62" s="796"/>
      <c r="K62" s="796"/>
      <c r="L62" s="796"/>
      <c r="M62" s="796"/>
      <c r="N62" s="796"/>
      <c r="O62" s="796"/>
      <c r="P62" s="796"/>
      <c r="Q62" s="796"/>
      <c r="R62" s="796"/>
      <c r="S62" s="796"/>
      <c r="T62" s="796"/>
      <c r="U62" s="796"/>
      <c r="V62" s="796"/>
      <c r="W62" s="796"/>
      <c r="X62" s="796"/>
      <c r="Y62" s="796"/>
      <c r="Z62" s="796"/>
      <c r="AA62" s="796"/>
      <c r="AB62" s="796"/>
      <c r="AC62" s="796"/>
      <c r="AD62" s="796"/>
      <c r="AE62" s="796"/>
      <c r="AF62" s="796"/>
      <c r="AG62" s="796"/>
      <c r="AH62" s="796"/>
      <c r="AI62" s="796"/>
      <c r="AJ62" s="796"/>
    </row>
    <row r="63" spans="2:36" ht="15" x14ac:dyDescent="0.25">
      <c r="B63" s="763" t="s">
        <v>1174</v>
      </c>
      <c r="C63" s="764"/>
      <c r="D63" s="795"/>
      <c r="E63" s="764"/>
      <c r="F63" s="765"/>
      <c r="G63" s="765">
        <f>+G62*$D$63*G4</f>
        <v>0</v>
      </c>
      <c r="H63" s="765">
        <f t="shared" ref="H63:AJ63" si="24">+H62*$D$63*H4</f>
        <v>0</v>
      </c>
      <c r="I63" s="765">
        <f t="shared" si="24"/>
        <v>0</v>
      </c>
      <c r="J63" s="765">
        <f t="shared" si="24"/>
        <v>0</v>
      </c>
      <c r="K63" s="765">
        <f t="shared" si="24"/>
        <v>0</v>
      </c>
      <c r="L63" s="765">
        <f t="shared" si="24"/>
        <v>0</v>
      </c>
      <c r="M63" s="765">
        <f t="shared" si="24"/>
        <v>0</v>
      </c>
      <c r="N63" s="765">
        <f t="shared" si="24"/>
        <v>0</v>
      </c>
      <c r="O63" s="765">
        <f t="shared" si="24"/>
        <v>0</v>
      </c>
      <c r="P63" s="765">
        <f t="shared" si="24"/>
        <v>0</v>
      </c>
      <c r="Q63" s="765">
        <f t="shared" si="24"/>
        <v>0</v>
      </c>
      <c r="R63" s="765">
        <f t="shared" si="24"/>
        <v>0</v>
      </c>
      <c r="S63" s="765">
        <f t="shared" si="24"/>
        <v>0</v>
      </c>
      <c r="T63" s="765">
        <f t="shared" si="24"/>
        <v>0</v>
      </c>
      <c r="U63" s="765">
        <f t="shared" si="24"/>
        <v>0</v>
      </c>
      <c r="V63" s="765">
        <f t="shared" si="24"/>
        <v>0</v>
      </c>
      <c r="W63" s="765">
        <f t="shared" si="24"/>
        <v>0</v>
      </c>
      <c r="X63" s="765">
        <f t="shared" si="24"/>
        <v>0</v>
      </c>
      <c r="Y63" s="765">
        <f t="shared" si="24"/>
        <v>0</v>
      </c>
      <c r="Z63" s="765">
        <f t="shared" si="24"/>
        <v>0</v>
      </c>
      <c r="AA63" s="765">
        <f t="shared" si="24"/>
        <v>0</v>
      </c>
      <c r="AB63" s="765">
        <f t="shared" si="24"/>
        <v>0</v>
      </c>
      <c r="AC63" s="765">
        <f t="shared" si="24"/>
        <v>0</v>
      </c>
      <c r="AD63" s="765">
        <f t="shared" si="24"/>
        <v>0</v>
      </c>
      <c r="AE63" s="765">
        <f t="shared" si="24"/>
        <v>0</v>
      </c>
      <c r="AF63" s="765">
        <f t="shared" si="24"/>
        <v>0</v>
      </c>
      <c r="AG63" s="765">
        <f t="shared" si="24"/>
        <v>0</v>
      </c>
      <c r="AH63" s="765">
        <f t="shared" si="24"/>
        <v>0</v>
      </c>
      <c r="AI63" s="765">
        <f t="shared" si="24"/>
        <v>0</v>
      </c>
      <c r="AJ63" s="765">
        <f t="shared" si="24"/>
        <v>0</v>
      </c>
    </row>
    <row r="64" spans="2:36" ht="15" x14ac:dyDescent="0.25">
      <c r="B64" s="760" t="s">
        <v>1175</v>
      </c>
      <c r="C64" s="794"/>
      <c r="D64" s="761"/>
      <c r="E64" s="794"/>
      <c r="F64" s="762">
        <f>SUM(G64:AJ64)</f>
        <v>0</v>
      </c>
      <c r="G64" s="796"/>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c r="AI64" s="796"/>
      <c r="AJ64" s="796"/>
    </row>
    <row r="65" spans="2:36" ht="15" x14ac:dyDescent="0.25">
      <c r="B65" s="763" t="s">
        <v>1176</v>
      </c>
      <c r="C65" s="764"/>
      <c r="D65" s="795"/>
      <c r="E65" s="764"/>
      <c r="F65" s="765"/>
      <c r="G65" s="765">
        <f>+G64*$D$65*G4</f>
        <v>0</v>
      </c>
      <c r="H65" s="765">
        <f t="shared" ref="H65:AJ65" si="25">+H64*$D$65*H4</f>
        <v>0</v>
      </c>
      <c r="I65" s="765">
        <f t="shared" si="25"/>
        <v>0</v>
      </c>
      <c r="J65" s="765">
        <f t="shared" si="25"/>
        <v>0</v>
      </c>
      <c r="K65" s="765">
        <f t="shared" si="25"/>
        <v>0</v>
      </c>
      <c r="L65" s="765">
        <f t="shared" si="25"/>
        <v>0</v>
      </c>
      <c r="M65" s="765">
        <f t="shared" si="25"/>
        <v>0</v>
      </c>
      <c r="N65" s="765">
        <f t="shared" si="25"/>
        <v>0</v>
      </c>
      <c r="O65" s="765">
        <f t="shared" si="25"/>
        <v>0</v>
      </c>
      <c r="P65" s="765">
        <f t="shared" si="25"/>
        <v>0</v>
      </c>
      <c r="Q65" s="765">
        <f t="shared" si="25"/>
        <v>0</v>
      </c>
      <c r="R65" s="765">
        <f t="shared" si="25"/>
        <v>0</v>
      </c>
      <c r="S65" s="765">
        <f t="shared" si="25"/>
        <v>0</v>
      </c>
      <c r="T65" s="765">
        <f t="shared" si="25"/>
        <v>0</v>
      </c>
      <c r="U65" s="765">
        <f t="shared" si="25"/>
        <v>0</v>
      </c>
      <c r="V65" s="765">
        <f t="shared" si="25"/>
        <v>0</v>
      </c>
      <c r="W65" s="765">
        <f t="shared" si="25"/>
        <v>0</v>
      </c>
      <c r="X65" s="765">
        <f t="shared" si="25"/>
        <v>0</v>
      </c>
      <c r="Y65" s="765">
        <f t="shared" si="25"/>
        <v>0</v>
      </c>
      <c r="Z65" s="765">
        <f t="shared" si="25"/>
        <v>0</v>
      </c>
      <c r="AA65" s="765">
        <f t="shared" si="25"/>
        <v>0</v>
      </c>
      <c r="AB65" s="765">
        <f t="shared" si="25"/>
        <v>0</v>
      </c>
      <c r="AC65" s="765">
        <f t="shared" si="25"/>
        <v>0</v>
      </c>
      <c r="AD65" s="765">
        <f t="shared" si="25"/>
        <v>0</v>
      </c>
      <c r="AE65" s="765">
        <f t="shared" si="25"/>
        <v>0</v>
      </c>
      <c r="AF65" s="765">
        <f t="shared" si="25"/>
        <v>0</v>
      </c>
      <c r="AG65" s="765">
        <f t="shared" si="25"/>
        <v>0</v>
      </c>
      <c r="AH65" s="765">
        <f t="shared" si="25"/>
        <v>0</v>
      </c>
      <c r="AI65" s="765">
        <f t="shared" si="25"/>
        <v>0</v>
      </c>
      <c r="AJ65" s="765">
        <f t="shared" si="25"/>
        <v>0</v>
      </c>
    </row>
    <row r="66" spans="2:36" ht="15" x14ac:dyDescent="0.25">
      <c r="B66" s="760" t="s">
        <v>1177</v>
      </c>
      <c r="C66" s="794"/>
      <c r="D66" s="761"/>
      <c r="E66" s="794"/>
      <c r="F66" s="762">
        <f>SUM(G66:AJ66)</f>
        <v>0</v>
      </c>
      <c r="G66" s="796"/>
      <c r="H66" s="796"/>
      <c r="I66" s="796"/>
      <c r="J66" s="796"/>
      <c r="K66" s="796"/>
      <c r="L66" s="796"/>
      <c r="M66" s="796"/>
      <c r="N66" s="796"/>
      <c r="O66" s="796"/>
      <c r="P66" s="796"/>
      <c r="Q66" s="796"/>
      <c r="R66" s="796"/>
      <c r="S66" s="796"/>
      <c r="T66" s="796"/>
      <c r="U66" s="796"/>
      <c r="V66" s="796"/>
      <c r="W66" s="796"/>
      <c r="X66" s="796"/>
      <c r="Y66" s="796"/>
      <c r="Z66" s="796"/>
      <c r="AA66" s="796"/>
      <c r="AB66" s="796"/>
      <c r="AC66" s="796"/>
      <c r="AD66" s="796"/>
      <c r="AE66" s="796"/>
      <c r="AF66" s="796"/>
      <c r="AG66" s="796"/>
      <c r="AH66" s="796"/>
      <c r="AI66" s="796"/>
      <c r="AJ66" s="796"/>
    </row>
    <row r="67" spans="2:36" ht="15" x14ac:dyDescent="0.25">
      <c r="B67" s="763" t="s">
        <v>1178</v>
      </c>
      <c r="C67" s="764"/>
      <c r="D67" s="795"/>
      <c r="E67" s="764"/>
      <c r="F67" s="765"/>
      <c r="G67" s="765">
        <f>+G66*$D$67*G4</f>
        <v>0</v>
      </c>
      <c r="H67" s="765">
        <f t="shared" ref="H67:AJ67" si="26">+H66*$D$67*H4</f>
        <v>0</v>
      </c>
      <c r="I67" s="765">
        <f t="shared" si="26"/>
        <v>0</v>
      </c>
      <c r="J67" s="765">
        <f t="shared" si="26"/>
        <v>0</v>
      </c>
      <c r="K67" s="765">
        <f t="shared" si="26"/>
        <v>0</v>
      </c>
      <c r="L67" s="765">
        <f t="shared" si="26"/>
        <v>0</v>
      </c>
      <c r="M67" s="765">
        <f t="shared" si="26"/>
        <v>0</v>
      </c>
      <c r="N67" s="765">
        <f t="shared" si="26"/>
        <v>0</v>
      </c>
      <c r="O67" s="765">
        <f t="shared" si="26"/>
        <v>0</v>
      </c>
      <c r="P67" s="765">
        <f t="shared" si="26"/>
        <v>0</v>
      </c>
      <c r="Q67" s="765">
        <f t="shared" si="26"/>
        <v>0</v>
      </c>
      <c r="R67" s="765">
        <f t="shared" si="26"/>
        <v>0</v>
      </c>
      <c r="S67" s="765">
        <f t="shared" si="26"/>
        <v>0</v>
      </c>
      <c r="T67" s="765">
        <f t="shared" si="26"/>
        <v>0</v>
      </c>
      <c r="U67" s="765">
        <f t="shared" si="26"/>
        <v>0</v>
      </c>
      <c r="V67" s="765">
        <f t="shared" si="26"/>
        <v>0</v>
      </c>
      <c r="W67" s="765">
        <f t="shared" si="26"/>
        <v>0</v>
      </c>
      <c r="X67" s="765">
        <f t="shared" si="26"/>
        <v>0</v>
      </c>
      <c r="Y67" s="765">
        <f t="shared" si="26"/>
        <v>0</v>
      </c>
      <c r="Z67" s="765">
        <f t="shared" si="26"/>
        <v>0</v>
      </c>
      <c r="AA67" s="765">
        <f t="shared" si="26"/>
        <v>0</v>
      </c>
      <c r="AB67" s="765">
        <f t="shared" si="26"/>
        <v>0</v>
      </c>
      <c r="AC67" s="765">
        <f t="shared" si="26"/>
        <v>0</v>
      </c>
      <c r="AD67" s="765">
        <f t="shared" si="26"/>
        <v>0</v>
      </c>
      <c r="AE67" s="765">
        <f t="shared" si="26"/>
        <v>0</v>
      </c>
      <c r="AF67" s="765">
        <f t="shared" si="26"/>
        <v>0</v>
      </c>
      <c r="AG67" s="765">
        <f t="shared" si="26"/>
        <v>0</v>
      </c>
      <c r="AH67" s="765">
        <f t="shared" si="26"/>
        <v>0</v>
      </c>
      <c r="AI67" s="765">
        <f t="shared" si="26"/>
        <v>0</v>
      </c>
      <c r="AJ67" s="765">
        <f t="shared" si="26"/>
        <v>0</v>
      </c>
    </row>
    <row r="68" spans="2:36" ht="15" x14ac:dyDescent="0.25">
      <c r="B68" s="760" t="s">
        <v>1179</v>
      </c>
      <c r="C68" s="794"/>
      <c r="D68" s="761"/>
      <c r="E68" s="794"/>
      <c r="F68" s="762">
        <f>SUM(G68:AJ68)</f>
        <v>0</v>
      </c>
      <c r="G68" s="796"/>
      <c r="H68" s="796"/>
      <c r="I68" s="796"/>
      <c r="J68" s="796"/>
      <c r="K68" s="796"/>
      <c r="L68" s="796"/>
      <c r="M68" s="796"/>
      <c r="N68" s="796"/>
      <c r="O68" s="796"/>
      <c r="P68" s="796"/>
      <c r="Q68" s="796"/>
      <c r="R68" s="796"/>
      <c r="S68" s="796"/>
      <c r="T68" s="796"/>
      <c r="U68" s="796"/>
      <c r="V68" s="796"/>
      <c r="W68" s="796"/>
      <c r="X68" s="796"/>
      <c r="Y68" s="796"/>
      <c r="Z68" s="796"/>
      <c r="AA68" s="796"/>
      <c r="AB68" s="796"/>
      <c r="AC68" s="796"/>
      <c r="AD68" s="796"/>
      <c r="AE68" s="796"/>
      <c r="AF68" s="796"/>
      <c r="AG68" s="796"/>
      <c r="AH68" s="796"/>
      <c r="AI68" s="796"/>
      <c r="AJ68" s="796"/>
    </row>
    <row r="69" spans="2:36" ht="15" x14ac:dyDescent="0.25">
      <c r="B69" s="763" t="s">
        <v>1180</v>
      </c>
      <c r="C69" s="764"/>
      <c r="D69" s="795"/>
      <c r="E69" s="764"/>
      <c r="F69" s="765"/>
      <c r="G69" s="765">
        <f t="shared" ref="G69:AJ69" si="27">+G68*$D$69*G4</f>
        <v>0</v>
      </c>
      <c r="H69" s="765">
        <f t="shared" si="27"/>
        <v>0</v>
      </c>
      <c r="I69" s="765">
        <f t="shared" si="27"/>
        <v>0</v>
      </c>
      <c r="J69" s="765">
        <f t="shared" si="27"/>
        <v>0</v>
      </c>
      <c r="K69" s="765">
        <f t="shared" si="27"/>
        <v>0</v>
      </c>
      <c r="L69" s="765">
        <f t="shared" si="27"/>
        <v>0</v>
      </c>
      <c r="M69" s="765">
        <f t="shared" si="27"/>
        <v>0</v>
      </c>
      <c r="N69" s="765">
        <f t="shared" si="27"/>
        <v>0</v>
      </c>
      <c r="O69" s="765">
        <f t="shared" si="27"/>
        <v>0</v>
      </c>
      <c r="P69" s="765">
        <f t="shared" si="27"/>
        <v>0</v>
      </c>
      <c r="Q69" s="765">
        <f t="shared" si="27"/>
        <v>0</v>
      </c>
      <c r="R69" s="765">
        <f t="shared" si="27"/>
        <v>0</v>
      </c>
      <c r="S69" s="765">
        <f t="shared" si="27"/>
        <v>0</v>
      </c>
      <c r="T69" s="765">
        <f t="shared" si="27"/>
        <v>0</v>
      </c>
      <c r="U69" s="765">
        <f t="shared" si="27"/>
        <v>0</v>
      </c>
      <c r="V69" s="765">
        <f t="shared" si="27"/>
        <v>0</v>
      </c>
      <c r="W69" s="765">
        <f t="shared" si="27"/>
        <v>0</v>
      </c>
      <c r="X69" s="765">
        <f t="shared" si="27"/>
        <v>0</v>
      </c>
      <c r="Y69" s="765">
        <f t="shared" si="27"/>
        <v>0</v>
      </c>
      <c r="Z69" s="765">
        <f t="shared" si="27"/>
        <v>0</v>
      </c>
      <c r="AA69" s="765">
        <f t="shared" si="27"/>
        <v>0</v>
      </c>
      <c r="AB69" s="765">
        <f t="shared" si="27"/>
        <v>0</v>
      </c>
      <c r="AC69" s="765">
        <f t="shared" si="27"/>
        <v>0</v>
      </c>
      <c r="AD69" s="765">
        <f t="shared" si="27"/>
        <v>0</v>
      </c>
      <c r="AE69" s="765">
        <f t="shared" si="27"/>
        <v>0</v>
      </c>
      <c r="AF69" s="765">
        <f t="shared" si="27"/>
        <v>0</v>
      </c>
      <c r="AG69" s="765">
        <f t="shared" si="27"/>
        <v>0</v>
      </c>
      <c r="AH69" s="765">
        <f t="shared" si="27"/>
        <v>0</v>
      </c>
      <c r="AI69" s="765">
        <f t="shared" si="27"/>
        <v>0</v>
      </c>
      <c r="AJ69" s="765">
        <f t="shared" si="27"/>
        <v>0</v>
      </c>
    </row>
    <row r="70" spans="2:36" x14ac:dyDescent="0.2">
      <c r="B70" s="773"/>
    </row>
    <row r="71" spans="2:36" ht="15" x14ac:dyDescent="0.25">
      <c r="B71" s="760" t="s">
        <v>1181</v>
      </c>
      <c r="C71" s="794"/>
      <c r="D71" s="761"/>
      <c r="E71" s="794"/>
      <c r="F71" s="762">
        <f>SUM(G71:AJ71)</f>
        <v>0</v>
      </c>
      <c r="G71" s="796"/>
      <c r="H71" s="796"/>
      <c r="I71" s="796"/>
      <c r="J71" s="796"/>
      <c r="K71" s="796"/>
      <c r="L71" s="796"/>
      <c r="M71" s="796"/>
      <c r="N71" s="796"/>
      <c r="O71" s="796"/>
      <c r="P71" s="796"/>
      <c r="Q71" s="796"/>
      <c r="R71" s="796"/>
      <c r="S71" s="796"/>
      <c r="T71" s="796"/>
      <c r="U71" s="796"/>
      <c r="V71" s="796"/>
      <c r="W71" s="796"/>
      <c r="X71" s="796"/>
      <c r="Y71" s="796"/>
      <c r="Z71" s="796"/>
      <c r="AA71" s="796"/>
      <c r="AB71" s="796"/>
      <c r="AC71" s="796"/>
      <c r="AD71" s="796"/>
      <c r="AE71" s="796"/>
      <c r="AF71" s="796"/>
      <c r="AG71" s="796"/>
      <c r="AH71" s="796"/>
      <c r="AI71" s="796"/>
      <c r="AJ71" s="796"/>
    </row>
    <row r="72" spans="2:36" ht="15" x14ac:dyDescent="0.25">
      <c r="B72" s="763" t="s">
        <v>1182</v>
      </c>
      <c r="C72" s="764"/>
      <c r="D72" s="795"/>
      <c r="E72" s="764"/>
      <c r="F72" s="765"/>
      <c r="G72" s="765">
        <f t="shared" ref="G72:AJ72" si="28">+G71*$D$72*G4</f>
        <v>0</v>
      </c>
      <c r="H72" s="765">
        <f t="shared" si="28"/>
        <v>0</v>
      </c>
      <c r="I72" s="765">
        <f t="shared" si="28"/>
        <v>0</v>
      </c>
      <c r="J72" s="765">
        <f t="shared" si="28"/>
        <v>0</v>
      </c>
      <c r="K72" s="765">
        <f t="shared" si="28"/>
        <v>0</v>
      </c>
      <c r="L72" s="765">
        <f t="shared" si="28"/>
        <v>0</v>
      </c>
      <c r="M72" s="765">
        <f t="shared" si="28"/>
        <v>0</v>
      </c>
      <c r="N72" s="765">
        <f t="shared" si="28"/>
        <v>0</v>
      </c>
      <c r="O72" s="765">
        <f t="shared" si="28"/>
        <v>0</v>
      </c>
      <c r="P72" s="765">
        <f t="shared" si="28"/>
        <v>0</v>
      </c>
      <c r="Q72" s="765">
        <f t="shared" si="28"/>
        <v>0</v>
      </c>
      <c r="R72" s="765">
        <f t="shared" si="28"/>
        <v>0</v>
      </c>
      <c r="S72" s="765">
        <f t="shared" si="28"/>
        <v>0</v>
      </c>
      <c r="T72" s="765">
        <f t="shared" si="28"/>
        <v>0</v>
      </c>
      <c r="U72" s="765">
        <f t="shared" si="28"/>
        <v>0</v>
      </c>
      <c r="V72" s="765">
        <f t="shared" si="28"/>
        <v>0</v>
      </c>
      <c r="W72" s="765">
        <f t="shared" si="28"/>
        <v>0</v>
      </c>
      <c r="X72" s="765">
        <f t="shared" si="28"/>
        <v>0</v>
      </c>
      <c r="Y72" s="765">
        <f t="shared" si="28"/>
        <v>0</v>
      </c>
      <c r="Z72" s="765">
        <f t="shared" si="28"/>
        <v>0</v>
      </c>
      <c r="AA72" s="765">
        <f t="shared" si="28"/>
        <v>0</v>
      </c>
      <c r="AB72" s="765">
        <f t="shared" si="28"/>
        <v>0</v>
      </c>
      <c r="AC72" s="765">
        <f t="shared" si="28"/>
        <v>0</v>
      </c>
      <c r="AD72" s="765">
        <f t="shared" si="28"/>
        <v>0</v>
      </c>
      <c r="AE72" s="765">
        <f t="shared" si="28"/>
        <v>0</v>
      </c>
      <c r="AF72" s="765">
        <f t="shared" si="28"/>
        <v>0</v>
      </c>
      <c r="AG72" s="765">
        <f t="shared" si="28"/>
        <v>0</v>
      </c>
      <c r="AH72" s="765">
        <f t="shared" si="28"/>
        <v>0</v>
      </c>
      <c r="AI72" s="765">
        <f t="shared" si="28"/>
        <v>0</v>
      </c>
      <c r="AJ72" s="765">
        <f t="shared" si="28"/>
        <v>0</v>
      </c>
    </row>
    <row r="73" spans="2:36" ht="15" x14ac:dyDescent="0.25">
      <c r="B73" s="760" t="s">
        <v>1183</v>
      </c>
      <c r="C73" s="794"/>
      <c r="D73" s="761"/>
      <c r="E73" s="794"/>
      <c r="F73" s="762">
        <f>SUM(G73:AJ73)</f>
        <v>0</v>
      </c>
      <c r="G73" s="796"/>
      <c r="H73" s="796"/>
      <c r="I73" s="796"/>
      <c r="J73" s="796"/>
      <c r="K73" s="796"/>
      <c r="L73" s="796"/>
      <c r="M73" s="796"/>
      <c r="N73" s="796"/>
      <c r="O73" s="796"/>
      <c r="P73" s="796"/>
      <c r="Q73" s="796"/>
      <c r="R73" s="796"/>
      <c r="S73" s="796"/>
      <c r="T73" s="796"/>
      <c r="U73" s="796"/>
      <c r="V73" s="796"/>
      <c r="W73" s="796"/>
      <c r="X73" s="796"/>
      <c r="Y73" s="796"/>
      <c r="Z73" s="796"/>
      <c r="AA73" s="796"/>
      <c r="AB73" s="796"/>
      <c r="AC73" s="796"/>
      <c r="AD73" s="796"/>
      <c r="AE73" s="796"/>
      <c r="AF73" s="796"/>
      <c r="AG73" s="796"/>
      <c r="AH73" s="796"/>
      <c r="AI73" s="796"/>
      <c r="AJ73" s="796"/>
    </row>
    <row r="74" spans="2:36" ht="15" x14ac:dyDescent="0.25">
      <c r="B74" s="763" t="s">
        <v>1184</v>
      </c>
      <c r="C74" s="764"/>
      <c r="D74" s="795"/>
      <c r="E74" s="764"/>
      <c r="F74" s="765"/>
      <c r="G74" s="765">
        <f t="shared" ref="G74:AJ74" si="29">+G73*$D$74*G4</f>
        <v>0</v>
      </c>
      <c r="H74" s="765">
        <f t="shared" si="29"/>
        <v>0</v>
      </c>
      <c r="I74" s="765">
        <f t="shared" si="29"/>
        <v>0</v>
      </c>
      <c r="J74" s="765">
        <f t="shared" si="29"/>
        <v>0</v>
      </c>
      <c r="K74" s="765">
        <f t="shared" si="29"/>
        <v>0</v>
      </c>
      <c r="L74" s="765">
        <f t="shared" si="29"/>
        <v>0</v>
      </c>
      <c r="M74" s="765">
        <f t="shared" si="29"/>
        <v>0</v>
      </c>
      <c r="N74" s="765">
        <f t="shared" si="29"/>
        <v>0</v>
      </c>
      <c r="O74" s="765">
        <f t="shared" si="29"/>
        <v>0</v>
      </c>
      <c r="P74" s="765">
        <f t="shared" si="29"/>
        <v>0</v>
      </c>
      <c r="Q74" s="765">
        <f t="shared" si="29"/>
        <v>0</v>
      </c>
      <c r="R74" s="765">
        <f t="shared" si="29"/>
        <v>0</v>
      </c>
      <c r="S74" s="765">
        <f t="shared" si="29"/>
        <v>0</v>
      </c>
      <c r="T74" s="765">
        <f t="shared" si="29"/>
        <v>0</v>
      </c>
      <c r="U74" s="765">
        <f t="shared" si="29"/>
        <v>0</v>
      </c>
      <c r="V74" s="765">
        <f t="shared" si="29"/>
        <v>0</v>
      </c>
      <c r="W74" s="765">
        <f t="shared" si="29"/>
        <v>0</v>
      </c>
      <c r="X74" s="765">
        <f t="shared" si="29"/>
        <v>0</v>
      </c>
      <c r="Y74" s="765">
        <f t="shared" si="29"/>
        <v>0</v>
      </c>
      <c r="Z74" s="765">
        <f t="shared" si="29"/>
        <v>0</v>
      </c>
      <c r="AA74" s="765">
        <f t="shared" si="29"/>
        <v>0</v>
      </c>
      <c r="AB74" s="765">
        <f t="shared" si="29"/>
        <v>0</v>
      </c>
      <c r="AC74" s="765">
        <f t="shared" si="29"/>
        <v>0</v>
      </c>
      <c r="AD74" s="765">
        <f t="shared" si="29"/>
        <v>0</v>
      </c>
      <c r="AE74" s="765">
        <f t="shared" si="29"/>
        <v>0</v>
      </c>
      <c r="AF74" s="765">
        <f t="shared" si="29"/>
        <v>0</v>
      </c>
      <c r="AG74" s="765">
        <f t="shared" si="29"/>
        <v>0</v>
      </c>
      <c r="AH74" s="765">
        <f t="shared" si="29"/>
        <v>0</v>
      </c>
      <c r="AI74" s="765">
        <f t="shared" si="29"/>
        <v>0</v>
      </c>
      <c r="AJ74" s="765">
        <f t="shared" si="29"/>
        <v>0</v>
      </c>
    </row>
    <row r="75" spans="2:36" x14ac:dyDescent="0.2">
      <c r="B75" s="773"/>
    </row>
    <row r="76" spans="2:36" ht="15" x14ac:dyDescent="0.25">
      <c r="B76" s="760" t="s">
        <v>1185</v>
      </c>
      <c r="C76" s="794"/>
      <c r="D76" s="761"/>
      <c r="E76" s="794"/>
      <c r="F76" s="762">
        <f>SUM(G76:AJ76)</f>
        <v>0</v>
      </c>
      <c r="G76" s="796"/>
      <c r="H76" s="796"/>
      <c r="I76" s="796"/>
      <c r="J76" s="796"/>
      <c r="K76" s="796"/>
      <c r="L76" s="796"/>
      <c r="M76" s="796"/>
      <c r="N76" s="796"/>
      <c r="O76" s="796"/>
      <c r="P76" s="796"/>
      <c r="Q76" s="796"/>
      <c r="R76" s="796"/>
      <c r="S76" s="796"/>
      <c r="T76" s="796"/>
      <c r="U76" s="796"/>
      <c r="V76" s="796"/>
      <c r="W76" s="796"/>
      <c r="X76" s="796"/>
      <c r="Y76" s="796"/>
      <c r="Z76" s="796"/>
      <c r="AA76" s="796"/>
      <c r="AB76" s="796"/>
      <c r="AC76" s="796"/>
      <c r="AD76" s="796"/>
      <c r="AE76" s="796"/>
      <c r="AF76" s="796"/>
      <c r="AG76" s="796"/>
      <c r="AH76" s="796"/>
      <c r="AI76" s="796"/>
      <c r="AJ76" s="796"/>
    </row>
    <row r="77" spans="2:36" ht="15" x14ac:dyDescent="0.25">
      <c r="B77" s="763" t="s">
        <v>1186</v>
      </c>
      <c r="C77" s="764"/>
      <c r="D77" s="795"/>
      <c r="E77" s="764"/>
      <c r="F77" s="765"/>
      <c r="G77" s="765">
        <f t="shared" ref="G77:AJ77" si="30">+G76*$D$77*G4</f>
        <v>0</v>
      </c>
      <c r="H77" s="765">
        <f t="shared" si="30"/>
        <v>0</v>
      </c>
      <c r="I77" s="765">
        <f t="shared" si="30"/>
        <v>0</v>
      </c>
      <c r="J77" s="765">
        <f t="shared" si="30"/>
        <v>0</v>
      </c>
      <c r="K77" s="765">
        <f t="shared" si="30"/>
        <v>0</v>
      </c>
      <c r="L77" s="765">
        <f t="shared" si="30"/>
        <v>0</v>
      </c>
      <c r="M77" s="765">
        <f t="shared" si="30"/>
        <v>0</v>
      </c>
      <c r="N77" s="765">
        <f t="shared" si="30"/>
        <v>0</v>
      </c>
      <c r="O77" s="765">
        <f t="shared" si="30"/>
        <v>0</v>
      </c>
      <c r="P77" s="765">
        <f t="shared" si="30"/>
        <v>0</v>
      </c>
      <c r="Q77" s="765">
        <f t="shared" si="30"/>
        <v>0</v>
      </c>
      <c r="R77" s="765">
        <f t="shared" si="30"/>
        <v>0</v>
      </c>
      <c r="S77" s="765">
        <f t="shared" si="30"/>
        <v>0</v>
      </c>
      <c r="T77" s="765">
        <f t="shared" si="30"/>
        <v>0</v>
      </c>
      <c r="U77" s="765">
        <f t="shared" si="30"/>
        <v>0</v>
      </c>
      <c r="V77" s="765">
        <f t="shared" si="30"/>
        <v>0</v>
      </c>
      <c r="W77" s="765">
        <f t="shared" si="30"/>
        <v>0</v>
      </c>
      <c r="X77" s="765">
        <f t="shared" si="30"/>
        <v>0</v>
      </c>
      <c r="Y77" s="765">
        <f t="shared" si="30"/>
        <v>0</v>
      </c>
      <c r="Z77" s="765">
        <f t="shared" si="30"/>
        <v>0</v>
      </c>
      <c r="AA77" s="765">
        <f t="shared" si="30"/>
        <v>0</v>
      </c>
      <c r="AB77" s="765">
        <f t="shared" si="30"/>
        <v>0</v>
      </c>
      <c r="AC77" s="765">
        <f t="shared" si="30"/>
        <v>0</v>
      </c>
      <c r="AD77" s="765">
        <f t="shared" si="30"/>
        <v>0</v>
      </c>
      <c r="AE77" s="765">
        <f t="shared" si="30"/>
        <v>0</v>
      </c>
      <c r="AF77" s="765">
        <f t="shared" si="30"/>
        <v>0</v>
      </c>
      <c r="AG77" s="765">
        <f t="shared" si="30"/>
        <v>0</v>
      </c>
      <c r="AH77" s="765">
        <f t="shared" si="30"/>
        <v>0</v>
      </c>
      <c r="AI77" s="765">
        <f t="shared" si="30"/>
        <v>0</v>
      </c>
      <c r="AJ77" s="765">
        <f t="shared" si="30"/>
        <v>0</v>
      </c>
    </row>
    <row r="78" spans="2:36" ht="15" x14ac:dyDescent="0.25">
      <c r="B78" s="760" t="s">
        <v>1187</v>
      </c>
      <c r="C78" s="794"/>
      <c r="D78" s="761"/>
      <c r="E78" s="794"/>
      <c r="F78" s="762">
        <f>SUM(G78:AJ78)</f>
        <v>0</v>
      </c>
      <c r="G78" s="796"/>
      <c r="H78" s="796"/>
      <c r="I78" s="796"/>
      <c r="J78" s="796"/>
      <c r="K78" s="796"/>
      <c r="L78" s="796"/>
      <c r="M78" s="796"/>
      <c r="N78" s="796"/>
      <c r="O78" s="796"/>
      <c r="P78" s="796"/>
      <c r="Q78" s="796"/>
      <c r="R78" s="796"/>
      <c r="S78" s="796"/>
      <c r="T78" s="796"/>
      <c r="U78" s="796"/>
      <c r="V78" s="796"/>
      <c r="W78" s="796"/>
      <c r="X78" s="796"/>
      <c r="Y78" s="796"/>
      <c r="Z78" s="796"/>
      <c r="AA78" s="796"/>
      <c r="AB78" s="796"/>
      <c r="AC78" s="796"/>
      <c r="AD78" s="796"/>
      <c r="AE78" s="796"/>
      <c r="AF78" s="796"/>
      <c r="AG78" s="796"/>
      <c r="AH78" s="796"/>
      <c r="AI78" s="796"/>
      <c r="AJ78" s="796"/>
    </row>
    <row r="79" spans="2:36" ht="15" x14ac:dyDescent="0.25">
      <c r="B79" s="763" t="s">
        <v>1187</v>
      </c>
      <c r="C79" s="764"/>
      <c r="D79" s="795"/>
      <c r="E79" s="764"/>
      <c r="F79" s="765"/>
      <c r="G79" s="765">
        <f t="shared" ref="G79:AJ79" si="31">+G78*$D$79*G4</f>
        <v>0</v>
      </c>
      <c r="H79" s="765">
        <f t="shared" si="31"/>
        <v>0</v>
      </c>
      <c r="I79" s="765">
        <f t="shared" si="31"/>
        <v>0</v>
      </c>
      <c r="J79" s="765">
        <f t="shared" si="31"/>
        <v>0</v>
      </c>
      <c r="K79" s="765">
        <f t="shared" si="31"/>
        <v>0</v>
      </c>
      <c r="L79" s="765">
        <f t="shared" si="31"/>
        <v>0</v>
      </c>
      <c r="M79" s="765">
        <f t="shared" si="31"/>
        <v>0</v>
      </c>
      <c r="N79" s="765">
        <f t="shared" si="31"/>
        <v>0</v>
      </c>
      <c r="O79" s="765">
        <f t="shared" si="31"/>
        <v>0</v>
      </c>
      <c r="P79" s="765">
        <f t="shared" si="31"/>
        <v>0</v>
      </c>
      <c r="Q79" s="765">
        <f t="shared" si="31"/>
        <v>0</v>
      </c>
      <c r="R79" s="765">
        <f t="shared" si="31"/>
        <v>0</v>
      </c>
      <c r="S79" s="765">
        <f t="shared" si="31"/>
        <v>0</v>
      </c>
      <c r="T79" s="765">
        <f t="shared" si="31"/>
        <v>0</v>
      </c>
      <c r="U79" s="765">
        <f t="shared" si="31"/>
        <v>0</v>
      </c>
      <c r="V79" s="765">
        <f t="shared" si="31"/>
        <v>0</v>
      </c>
      <c r="W79" s="765">
        <f t="shared" si="31"/>
        <v>0</v>
      </c>
      <c r="X79" s="765">
        <f t="shared" si="31"/>
        <v>0</v>
      </c>
      <c r="Y79" s="765">
        <f t="shared" si="31"/>
        <v>0</v>
      </c>
      <c r="Z79" s="765">
        <f t="shared" si="31"/>
        <v>0</v>
      </c>
      <c r="AA79" s="765">
        <f t="shared" si="31"/>
        <v>0</v>
      </c>
      <c r="AB79" s="765">
        <f t="shared" si="31"/>
        <v>0</v>
      </c>
      <c r="AC79" s="765">
        <f t="shared" si="31"/>
        <v>0</v>
      </c>
      <c r="AD79" s="765">
        <f t="shared" si="31"/>
        <v>0</v>
      </c>
      <c r="AE79" s="765">
        <f t="shared" si="31"/>
        <v>0</v>
      </c>
      <c r="AF79" s="765">
        <f t="shared" si="31"/>
        <v>0</v>
      </c>
      <c r="AG79" s="765">
        <f t="shared" si="31"/>
        <v>0</v>
      </c>
      <c r="AH79" s="765">
        <f t="shared" si="31"/>
        <v>0</v>
      </c>
      <c r="AI79" s="765">
        <f t="shared" si="31"/>
        <v>0</v>
      </c>
      <c r="AJ79" s="765">
        <f t="shared" si="31"/>
        <v>0</v>
      </c>
    </row>
    <row r="80" spans="2:36" ht="15" x14ac:dyDescent="0.25">
      <c r="B80" s="760" t="s">
        <v>1188</v>
      </c>
      <c r="C80" s="794"/>
      <c r="D80" s="761"/>
      <c r="E80" s="794"/>
      <c r="F80" s="762">
        <f>SUM(G80:AJ80)</f>
        <v>0</v>
      </c>
      <c r="G80" s="796"/>
      <c r="H80" s="796"/>
      <c r="I80" s="796"/>
      <c r="J80" s="796"/>
      <c r="K80" s="796"/>
      <c r="L80" s="796"/>
      <c r="M80" s="796"/>
      <c r="N80" s="796"/>
      <c r="O80" s="796"/>
      <c r="P80" s="796"/>
      <c r="Q80" s="796"/>
      <c r="R80" s="796"/>
      <c r="S80" s="796"/>
      <c r="T80" s="796"/>
      <c r="U80" s="796"/>
      <c r="V80" s="796"/>
      <c r="W80" s="796"/>
      <c r="X80" s="796"/>
      <c r="Y80" s="796"/>
      <c r="Z80" s="796"/>
      <c r="AA80" s="796"/>
      <c r="AB80" s="796"/>
      <c r="AC80" s="796"/>
      <c r="AD80" s="796"/>
      <c r="AE80" s="796"/>
      <c r="AF80" s="796"/>
      <c r="AG80" s="796"/>
      <c r="AH80" s="796"/>
      <c r="AI80" s="796"/>
      <c r="AJ80" s="796"/>
    </row>
    <row r="81" spans="2:36" ht="15" x14ac:dyDescent="0.25">
      <c r="B81" s="763" t="s">
        <v>1189</v>
      </c>
      <c r="C81" s="764"/>
      <c r="D81" s="795"/>
      <c r="E81" s="764"/>
      <c r="F81" s="765"/>
      <c r="G81" s="765">
        <f t="shared" ref="G81:AJ81" si="32">+G80*$D$81*G4</f>
        <v>0</v>
      </c>
      <c r="H81" s="765">
        <f t="shared" si="32"/>
        <v>0</v>
      </c>
      <c r="I81" s="765">
        <f t="shared" si="32"/>
        <v>0</v>
      </c>
      <c r="J81" s="765">
        <f t="shared" si="32"/>
        <v>0</v>
      </c>
      <c r="K81" s="765">
        <f t="shared" si="32"/>
        <v>0</v>
      </c>
      <c r="L81" s="765">
        <f t="shared" si="32"/>
        <v>0</v>
      </c>
      <c r="M81" s="765">
        <f t="shared" si="32"/>
        <v>0</v>
      </c>
      <c r="N81" s="765">
        <f t="shared" si="32"/>
        <v>0</v>
      </c>
      <c r="O81" s="765">
        <f t="shared" si="32"/>
        <v>0</v>
      </c>
      <c r="P81" s="765">
        <f t="shared" si="32"/>
        <v>0</v>
      </c>
      <c r="Q81" s="765">
        <f t="shared" si="32"/>
        <v>0</v>
      </c>
      <c r="R81" s="765">
        <f t="shared" si="32"/>
        <v>0</v>
      </c>
      <c r="S81" s="765">
        <f t="shared" si="32"/>
        <v>0</v>
      </c>
      <c r="T81" s="765">
        <f t="shared" si="32"/>
        <v>0</v>
      </c>
      <c r="U81" s="765">
        <f t="shared" si="32"/>
        <v>0</v>
      </c>
      <c r="V81" s="765">
        <f t="shared" si="32"/>
        <v>0</v>
      </c>
      <c r="W81" s="765">
        <f t="shared" si="32"/>
        <v>0</v>
      </c>
      <c r="X81" s="765">
        <f t="shared" si="32"/>
        <v>0</v>
      </c>
      <c r="Y81" s="765">
        <f t="shared" si="32"/>
        <v>0</v>
      </c>
      <c r="Z81" s="765">
        <f t="shared" si="32"/>
        <v>0</v>
      </c>
      <c r="AA81" s="765">
        <f t="shared" si="32"/>
        <v>0</v>
      </c>
      <c r="AB81" s="765">
        <f t="shared" si="32"/>
        <v>0</v>
      </c>
      <c r="AC81" s="765">
        <f t="shared" si="32"/>
        <v>0</v>
      </c>
      <c r="AD81" s="765">
        <f t="shared" si="32"/>
        <v>0</v>
      </c>
      <c r="AE81" s="765">
        <f t="shared" si="32"/>
        <v>0</v>
      </c>
      <c r="AF81" s="765">
        <f t="shared" si="32"/>
        <v>0</v>
      </c>
      <c r="AG81" s="765">
        <f t="shared" si="32"/>
        <v>0</v>
      </c>
      <c r="AH81" s="765">
        <f t="shared" si="32"/>
        <v>0</v>
      </c>
      <c r="AI81" s="765">
        <f t="shared" si="32"/>
        <v>0</v>
      </c>
      <c r="AJ81" s="765">
        <f t="shared" si="32"/>
        <v>0</v>
      </c>
    </row>
    <row r="82" spans="2:36" ht="15" x14ac:dyDescent="0.25">
      <c r="B82" s="760" t="s">
        <v>1190</v>
      </c>
      <c r="C82" s="794"/>
      <c r="D82" s="761"/>
      <c r="E82" s="794"/>
      <c r="F82" s="762">
        <f>SUM(G82:AJ82)</f>
        <v>0</v>
      </c>
      <c r="G82" s="796"/>
      <c r="H82" s="796"/>
      <c r="I82" s="796"/>
      <c r="J82" s="796"/>
      <c r="K82" s="796"/>
      <c r="L82" s="796"/>
      <c r="M82" s="796"/>
      <c r="N82" s="796"/>
      <c r="O82" s="796"/>
      <c r="P82" s="796"/>
      <c r="Q82" s="796"/>
      <c r="R82" s="796"/>
      <c r="S82" s="796"/>
      <c r="T82" s="796"/>
      <c r="U82" s="796"/>
      <c r="V82" s="796"/>
      <c r="W82" s="796"/>
      <c r="X82" s="796"/>
      <c r="Y82" s="796"/>
      <c r="Z82" s="796"/>
      <c r="AA82" s="796"/>
      <c r="AB82" s="796"/>
      <c r="AC82" s="796"/>
      <c r="AD82" s="796"/>
      <c r="AE82" s="796"/>
      <c r="AF82" s="796"/>
      <c r="AG82" s="796"/>
      <c r="AH82" s="796"/>
      <c r="AI82" s="796"/>
      <c r="AJ82" s="796"/>
    </row>
    <row r="83" spans="2:36" ht="15" x14ac:dyDescent="0.25">
      <c r="B83" s="763" t="s">
        <v>1191</v>
      </c>
      <c r="C83" s="764"/>
      <c r="D83" s="795"/>
      <c r="E83" s="764"/>
      <c r="F83" s="765"/>
      <c r="G83" s="765">
        <f t="shared" ref="G83:AJ83" si="33">+G82*$D$83*G4</f>
        <v>0</v>
      </c>
      <c r="H83" s="765">
        <f t="shared" si="33"/>
        <v>0</v>
      </c>
      <c r="I83" s="765">
        <f t="shared" si="33"/>
        <v>0</v>
      </c>
      <c r="J83" s="765">
        <f t="shared" si="33"/>
        <v>0</v>
      </c>
      <c r="K83" s="765">
        <f t="shared" si="33"/>
        <v>0</v>
      </c>
      <c r="L83" s="765">
        <f t="shared" si="33"/>
        <v>0</v>
      </c>
      <c r="M83" s="765">
        <f t="shared" si="33"/>
        <v>0</v>
      </c>
      <c r="N83" s="765">
        <f t="shared" si="33"/>
        <v>0</v>
      </c>
      <c r="O83" s="765">
        <f t="shared" si="33"/>
        <v>0</v>
      </c>
      <c r="P83" s="765">
        <f t="shared" si="33"/>
        <v>0</v>
      </c>
      <c r="Q83" s="765">
        <f t="shared" si="33"/>
        <v>0</v>
      </c>
      <c r="R83" s="765">
        <f t="shared" si="33"/>
        <v>0</v>
      </c>
      <c r="S83" s="765">
        <f t="shared" si="33"/>
        <v>0</v>
      </c>
      <c r="T83" s="765">
        <f t="shared" si="33"/>
        <v>0</v>
      </c>
      <c r="U83" s="765">
        <f t="shared" si="33"/>
        <v>0</v>
      </c>
      <c r="V83" s="765">
        <f t="shared" si="33"/>
        <v>0</v>
      </c>
      <c r="W83" s="765">
        <f t="shared" si="33"/>
        <v>0</v>
      </c>
      <c r="X83" s="765">
        <f t="shared" si="33"/>
        <v>0</v>
      </c>
      <c r="Y83" s="765">
        <f t="shared" si="33"/>
        <v>0</v>
      </c>
      <c r="Z83" s="765">
        <f t="shared" si="33"/>
        <v>0</v>
      </c>
      <c r="AA83" s="765">
        <f t="shared" si="33"/>
        <v>0</v>
      </c>
      <c r="AB83" s="765">
        <f t="shared" si="33"/>
        <v>0</v>
      </c>
      <c r="AC83" s="765">
        <f t="shared" si="33"/>
        <v>0</v>
      </c>
      <c r="AD83" s="765">
        <f t="shared" si="33"/>
        <v>0</v>
      </c>
      <c r="AE83" s="765">
        <f t="shared" si="33"/>
        <v>0</v>
      </c>
      <c r="AF83" s="765">
        <f t="shared" si="33"/>
        <v>0</v>
      </c>
      <c r="AG83" s="765">
        <f t="shared" si="33"/>
        <v>0</v>
      </c>
      <c r="AH83" s="765">
        <f t="shared" si="33"/>
        <v>0</v>
      </c>
      <c r="AI83" s="765">
        <f t="shared" si="33"/>
        <v>0</v>
      </c>
      <c r="AJ83" s="765">
        <f t="shared" si="33"/>
        <v>0</v>
      </c>
    </row>
    <row r="85" spans="2:36" ht="15" x14ac:dyDescent="0.25">
      <c r="B85" s="760" t="s">
        <v>1192</v>
      </c>
      <c r="C85" s="794"/>
      <c r="D85" s="761"/>
      <c r="E85" s="794"/>
      <c r="F85" s="762">
        <f>SUM(G85:AJ85)</f>
        <v>0</v>
      </c>
      <c r="G85" s="796"/>
      <c r="H85" s="796"/>
      <c r="I85" s="796"/>
      <c r="J85" s="796"/>
      <c r="K85" s="796"/>
      <c r="L85" s="796"/>
      <c r="M85" s="796"/>
      <c r="N85" s="796"/>
      <c r="O85" s="796"/>
      <c r="P85" s="796"/>
      <c r="Q85" s="796"/>
      <c r="R85" s="796"/>
      <c r="S85" s="796"/>
      <c r="T85" s="796"/>
      <c r="U85" s="796"/>
      <c r="V85" s="796"/>
      <c r="W85" s="796"/>
      <c r="X85" s="796"/>
      <c r="Y85" s="796"/>
      <c r="Z85" s="796"/>
      <c r="AA85" s="796"/>
      <c r="AB85" s="796"/>
      <c r="AC85" s="796"/>
      <c r="AD85" s="796"/>
      <c r="AE85" s="796"/>
      <c r="AF85" s="796"/>
      <c r="AG85" s="796"/>
      <c r="AH85" s="796"/>
      <c r="AI85" s="796"/>
      <c r="AJ85" s="796"/>
    </row>
    <row r="86" spans="2:36" ht="15" x14ac:dyDescent="0.25">
      <c r="B86" s="763" t="s">
        <v>1193</v>
      </c>
      <c r="C86" s="764"/>
      <c r="D86" s="795"/>
      <c r="E86" s="764"/>
      <c r="F86" s="765"/>
      <c r="G86" s="765">
        <f t="shared" ref="G86:AJ86" si="34">+G85*$D$86*G4</f>
        <v>0</v>
      </c>
      <c r="H86" s="765">
        <f t="shared" si="34"/>
        <v>0</v>
      </c>
      <c r="I86" s="765">
        <f t="shared" si="34"/>
        <v>0</v>
      </c>
      <c r="J86" s="765">
        <f t="shared" si="34"/>
        <v>0</v>
      </c>
      <c r="K86" s="765">
        <f t="shared" si="34"/>
        <v>0</v>
      </c>
      <c r="L86" s="765">
        <f t="shared" si="34"/>
        <v>0</v>
      </c>
      <c r="M86" s="765">
        <f t="shared" si="34"/>
        <v>0</v>
      </c>
      <c r="N86" s="765">
        <f t="shared" si="34"/>
        <v>0</v>
      </c>
      <c r="O86" s="765">
        <f t="shared" si="34"/>
        <v>0</v>
      </c>
      <c r="P86" s="765">
        <f t="shared" si="34"/>
        <v>0</v>
      </c>
      <c r="Q86" s="765">
        <f t="shared" si="34"/>
        <v>0</v>
      </c>
      <c r="R86" s="765">
        <f t="shared" si="34"/>
        <v>0</v>
      </c>
      <c r="S86" s="765">
        <f t="shared" si="34"/>
        <v>0</v>
      </c>
      <c r="T86" s="765">
        <f t="shared" si="34"/>
        <v>0</v>
      </c>
      <c r="U86" s="765">
        <f t="shared" si="34"/>
        <v>0</v>
      </c>
      <c r="V86" s="765">
        <f t="shared" si="34"/>
        <v>0</v>
      </c>
      <c r="W86" s="765">
        <f t="shared" si="34"/>
        <v>0</v>
      </c>
      <c r="X86" s="765">
        <f t="shared" si="34"/>
        <v>0</v>
      </c>
      <c r="Y86" s="765">
        <f t="shared" si="34"/>
        <v>0</v>
      </c>
      <c r="Z86" s="765">
        <f t="shared" si="34"/>
        <v>0</v>
      </c>
      <c r="AA86" s="765">
        <f t="shared" si="34"/>
        <v>0</v>
      </c>
      <c r="AB86" s="765">
        <f t="shared" si="34"/>
        <v>0</v>
      </c>
      <c r="AC86" s="765">
        <f t="shared" si="34"/>
        <v>0</v>
      </c>
      <c r="AD86" s="765">
        <f t="shared" si="34"/>
        <v>0</v>
      </c>
      <c r="AE86" s="765">
        <f t="shared" si="34"/>
        <v>0</v>
      </c>
      <c r="AF86" s="765">
        <f t="shared" si="34"/>
        <v>0</v>
      </c>
      <c r="AG86" s="765">
        <f t="shared" si="34"/>
        <v>0</v>
      </c>
      <c r="AH86" s="765">
        <f t="shared" si="34"/>
        <v>0</v>
      </c>
      <c r="AI86" s="765">
        <f t="shared" si="34"/>
        <v>0</v>
      </c>
      <c r="AJ86" s="765">
        <f t="shared" si="34"/>
        <v>0</v>
      </c>
    </row>
    <row r="87" spans="2:36" ht="15" x14ac:dyDescent="0.25">
      <c r="B87" s="760" t="s">
        <v>1194</v>
      </c>
      <c r="C87" s="794"/>
      <c r="D87" s="761"/>
      <c r="E87" s="794"/>
      <c r="F87" s="762">
        <f>SUM(G87:AJ87)</f>
        <v>0</v>
      </c>
      <c r="G87" s="796"/>
      <c r="H87" s="796"/>
      <c r="I87" s="796"/>
      <c r="J87" s="796"/>
      <c r="K87" s="796"/>
      <c r="L87" s="796"/>
      <c r="M87" s="796"/>
      <c r="N87" s="796"/>
      <c r="O87" s="796"/>
      <c r="P87" s="796"/>
      <c r="Q87" s="796"/>
      <c r="R87" s="796"/>
      <c r="S87" s="796"/>
      <c r="T87" s="796"/>
      <c r="U87" s="796"/>
      <c r="V87" s="796"/>
      <c r="W87" s="796"/>
      <c r="X87" s="796"/>
      <c r="Y87" s="796"/>
      <c r="Z87" s="796"/>
      <c r="AA87" s="796"/>
      <c r="AB87" s="796"/>
      <c r="AC87" s="796"/>
      <c r="AD87" s="796"/>
      <c r="AE87" s="796"/>
      <c r="AF87" s="796"/>
      <c r="AG87" s="796"/>
      <c r="AH87" s="796"/>
      <c r="AI87" s="796"/>
      <c r="AJ87" s="796"/>
    </row>
    <row r="88" spans="2:36" ht="15" x14ac:dyDescent="0.25">
      <c r="B88" s="763" t="s">
        <v>1195</v>
      </c>
      <c r="C88" s="764"/>
      <c r="D88" s="795"/>
      <c r="E88" s="764"/>
      <c r="F88" s="765"/>
      <c r="G88" s="765">
        <f t="shared" ref="G88:AJ88" si="35">+G87*$D$88*G4</f>
        <v>0</v>
      </c>
      <c r="H88" s="765">
        <f t="shared" si="35"/>
        <v>0</v>
      </c>
      <c r="I88" s="765">
        <f t="shared" si="35"/>
        <v>0</v>
      </c>
      <c r="J88" s="765">
        <f t="shared" si="35"/>
        <v>0</v>
      </c>
      <c r="K88" s="765">
        <f t="shared" si="35"/>
        <v>0</v>
      </c>
      <c r="L88" s="765">
        <f t="shared" si="35"/>
        <v>0</v>
      </c>
      <c r="M88" s="765">
        <f t="shared" si="35"/>
        <v>0</v>
      </c>
      <c r="N88" s="765">
        <f t="shared" si="35"/>
        <v>0</v>
      </c>
      <c r="O88" s="765">
        <f t="shared" si="35"/>
        <v>0</v>
      </c>
      <c r="P88" s="765">
        <f t="shared" si="35"/>
        <v>0</v>
      </c>
      <c r="Q88" s="765">
        <f t="shared" si="35"/>
        <v>0</v>
      </c>
      <c r="R88" s="765">
        <f t="shared" si="35"/>
        <v>0</v>
      </c>
      <c r="S88" s="765">
        <f t="shared" si="35"/>
        <v>0</v>
      </c>
      <c r="T88" s="765">
        <f t="shared" si="35"/>
        <v>0</v>
      </c>
      <c r="U88" s="765">
        <f t="shared" si="35"/>
        <v>0</v>
      </c>
      <c r="V88" s="765">
        <f t="shared" si="35"/>
        <v>0</v>
      </c>
      <c r="W88" s="765">
        <f t="shared" si="35"/>
        <v>0</v>
      </c>
      <c r="X88" s="765">
        <f t="shared" si="35"/>
        <v>0</v>
      </c>
      <c r="Y88" s="765">
        <f t="shared" si="35"/>
        <v>0</v>
      </c>
      <c r="Z88" s="765">
        <f t="shared" si="35"/>
        <v>0</v>
      </c>
      <c r="AA88" s="765">
        <f t="shared" si="35"/>
        <v>0</v>
      </c>
      <c r="AB88" s="765">
        <f t="shared" si="35"/>
        <v>0</v>
      </c>
      <c r="AC88" s="765">
        <f t="shared" si="35"/>
        <v>0</v>
      </c>
      <c r="AD88" s="765">
        <f t="shared" si="35"/>
        <v>0</v>
      </c>
      <c r="AE88" s="765">
        <f t="shared" si="35"/>
        <v>0</v>
      </c>
      <c r="AF88" s="765">
        <f t="shared" si="35"/>
        <v>0</v>
      </c>
      <c r="AG88" s="765">
        <f t="shared" si="35"/>
        <v>0</v>
      </c>
      <c r="AH88" s="765">
        <f t="shared" si="35"/>
        <v>0</v>
      </c>
      <c r="AI88" s="765">
        <f t="shared" si="35"/>
        <v>0</v>
      </c>
      <c r="AJ88" s="765">
        <f t="shared" si="35"/>
        <v>0</v>
      </c>
    </row>
    <row r="89" spans="2:36" ht="15" x14ac:dyDescent="0.25">
      <c r="B89" s="760" t="s">
        <v>1196</v>
      </c>
      <c r="C89" s="794"/>
      <c r="D89" s="761"/>
      <c r="E89" s="794"/>
      <c r="F89" s="762">
        <f>SUM(G89:AJ89)</f>
        <v>0</v>
      </c>
      <c r="G89" s="796"/>
      <c r="H89" s="796"/>
      <c r="I89" s="796"/>
      <c r="J89" s="796"/>
      <c r="K89" s="796"/>
      <c r="L89" s="796"/>
      <c r="M89" s="796"/>
      <c r="N89" s="796"/>
      <c r="O89" s="796"/>
      <c r="P89" s="796"/>
      <c r="Q89" s="796"/>
      <c r="R89" s="796"/>
      <c r="S89" s="796"/>
      <c r="T89" s="796"/>
      <c r="U89" s="796"/>
      <c r="V89" s="796"/>
      <c r="W89" s="796"/>
      <c r="X89" s="796"/>
      <c r="Y89" s="796"/>
      <c r="Z89" s="796"/>
      <c r="AA89" s="796"/>
      <c r="AB89" s="796"/>
      <c r="AC89" s="796"/>
      <c r="AD89" s="796"/>
      <c r="AE89" s="796"/>
      <c r="AF89" s="796"/>
      <c r="AG89" s="796"/>
      <c r="AH89" s="796"/>
      <c r="AI89" s="796"/>
      <c r="AJ89" s="796"/>
    </row>
    <row r="90" spans="2:36" ht="15" x14ac:dyDescent="0.25">
      <c r="B90" s="763" t="s">
        <v>1197</v>
      </c>
      <c r="C90" s="764"/>
      <c r="D90" s="795"/>
      <c r="E90" s="764"/>
      <c r="F90" s="765"/>
      <c r="G90" s="765">
        <f t="shared" ref="G90:AJ90" si="36">+G89*$D$90*G4</f>
        <v>0</v>
      </c>
      <c r="H90" s="765">
        <f t="shared" si="36"/>
        <v>0</v>
      </c>
      <c r="I90" s="765">
        <f t="shared" si="36"/>
        <v>0</v>
      </c>
      <c r="J90" s="765">
        <f t="shared" si="36"/>
        <v>0</v>
      </c>
      <c r="K90" s="765">
        <f t="shared" si="36"/>
        <v>0</v>
      </c>
      <c r="L90" s="765">
        <f t="shared" si="36"/>
        <v>0</v>
      </c>
      <c r="M90" s="765">
        <f t="shared" si="36"/>
        <v>0</v>
      </c>
      <c r="N90" s="765">
        <f t="shared" si="36"/>
        <v>0</v>
      </c>
      <c r="O90" s="765">
        <f t="shared" si="36"/>
        <v>0</v>
      </c>
      <c r="P90" s="765">
        <f t="shared" si="36"/>
        <v>0</v>
      </c>
      <c r="Q90" s="765">
        <f t="shared" si="36"/>
        <v>0</v>
      </c>
      <c r="R90" s="765">
        <f t="shared" si="36"/>
        <v>0</v>
      </c>
      <c r="S90" s="765">
        <f t="shared" si="36"/>
        <v>0</v>
      </c>
      <c r="T90" s="765">
        <f t="shared" si="36"/>
        <v>0</v>
      </c>
      <c r="U90" s="765">
        <f t="shared" si="36"/>
        <v>0</v>
      </c>
      <c r="V90" s="765">
        <f t="shared" si="36"/>
        <v>0</v>
      </c>
      <c r="W90" s="765">
        <f t="shared" si="36"/>
        <v>0</v>
      </c>
      <c r="X90" s="765">
        <f t="shared" si="36"/>
        <v>0</v>
      </c>
      <c r="Y90" s="765">
        <f t="shared" si="36"/>
        <v>0</v>
      </c>
      <c r="Z90" s="765">
        <f t="shared" si="36"/>
        <v>0</v>
      </c>
      <c r="AA90" s="765">
        <f t="shared" si="36"/>
        <v>0</v>
      </c>
      <c r="AB90" s="765">
        <f t="shared" si="36"/>
        <v>0</v>
      </c>
      <c r="AC90" s="765">
        <f t="shared" si="36"/>
        <v>0</v>
      </c>
      <c r="AD90" s="765">
        <f t="shared" si="36"/>
        <v>0</v>
      </c>
      <c r="AE90" s="765">
        <f t="shared" si="36"/>
        <v>0</v>
      </c>
      <c r="AF90" s="765">
        <f t="shared" si="36"/>
        <v>0</v>
      </c>
      <c r="AG90" s="765">
        <f t="shared" si="36"/>
        <v>0</v>
      </c>
      <c r="AH90" s="765">
        <f t="shared" si="36"/>
        <v>0</v>
      </c>
      <c r="AI90" s="765">
        <f t="shared" si="36"/>
        <v>0</v>
      </c>
      <c r="AJ90" s="765">
        <f t="shared" si="36"/>
        <v>0</v>
      </c>
    </row>
    <row r="92" spans="2:36" ht="15" x14ac:dyDescent="0.25">
      <c r="B92" s="760" t="s">
        <v>1198</v>
      </c>
      <c r="C92" s="794"/>
      <c r="D92" s="761"/>
      <c r="E92" s="794"/>
      <c r="F92" s="762">
        <f>SUM(G92:AJ92)</f>
        <v>0</v>
      </c>
      <c r="G92" s="796"/>
      <c r="H92" s="796"/>
      <c r="I92" s="796"/>
      <c r="J92" s="796"/>
      <c r="K92" s="796"/>
      <c r="L92" s="796"/>
      <c r="M92" s="796"/>
      <c r="N92" s="796"/>
      <c r="O92" s="796"/>
      <c r="P92" s="796"/>
      <c r="Q92" s="796"/>
      <c r="R92" s="796"/>
      <c r="S92" s="796"/>
      <c r="T92" s="796"/>
      <c r="U92" s="796"/>
      <c r="V92" s="796"/>
      <c r="W92" s="796"/>
      <c r="X92" s="796"/>
      <c r="Y92" s="796"/>
      <c r="Z92" s="796"/>
      <c r="AA92" s="796"/>
      <c r="AB92" s="796"/>
      <c r="AC92" s="796"/>
      <c r="AD92" s="796"/>
      <c r="AE92" s="796"/>
      <c r="AF92" s="796"/>
      <c r="AG92" s="796"/>
      <c r="AH92" s="796"/>
      <c r="AI92" s="796"/>
      <c r="AJ92" s="796"/>
    </row>
    <row r="93" spans="2:36" ht="15" x14ac:dyDescent="0.25">
      <c r="B93" s="763" t="s">
        <v>1199</v>
      </c>
      <c r="C93" s="764"/>
      <c r="D93" s="795"/>
      <c r="E93" s="764"/>
      <c r="F93" s="765"/>
      <c r="G93" s="765">
        <f t="shared" ref="G93:AJ93" si="37">+G92*$D$93*G4</f>
        <v>0</v>
      </c>
      <c r="H93" s="765">
        <f t="shared" si="37"/>
        <v>0</v>
      </c>
      <c r="I93" s="765">
        <f t="shared" si="37"/>
        <v>0</v>
      </c>
      <c r="J93" s="765">
        <f t="shared" si="37"/>
        <v>0</v>
      </c>
      <c r="K93" s="765">
        <f t="shared" si="37"/>
        <v>0</v>
      </c>
      <c r="L93" s="765">
        <f t="shared" si="37"/>
        <v>0</v>
      </c>
      <c r="M93" s="765">
        <f t="shared" si="37"/>
        <v>0</v>
      </c>
      <c r="N93" s="765">
        <f t="shared" si="37"/>
        <v>0</v>
      </c>
      <c r="O93" s="765">
        <f t="shared" si="37"/>
        <v>0</v>
      </c>
      <c r="P93" s="765">
        <f t="shared" si="37"/>
        <v>0</v>
      </c>
      <c r="Q93" s="765">
        <f t="shared" si="37"/>
        <v>0</v>
      </c>
      <c r="R93" s="765">
        <f t="shared" si="37"/>
        <v>0</v>
      </c>
      <c r="S93" s="765">
        <f t="shared" si="37"/>
        <v>0</v>
      </c>
      <c r="T93" s="765">
        <f t="shared" si="37"/>
        <v>0</v>
      </c>
      <c r="U93" s="765">
        <f t="shared" si="37"/>
        <v>0</v>
      </c>
      <c r="V93" s="765">
        <f t="shared" si="37"/>
        <v>0</v>
      </c>
      <c r="W93" s="765">
        <f t="shared" si="37"/>
        <v>0</v>
      </c>
      <c r="X93" s="765">
        <f t="shared" si="37"/>
        <v>0</v>
      </c>
      <c r="Y93" s="765">
        <f t="shared" si="37"/>
        <v>0</v>
      </c>
      <c r="Z93" s="765">
        <f t="shared" si="37"/>
        <v>0</v>
      </c>
      <c r="AA93" s="765">
        <f t="shared" si="37"/>
        <v>0</v>
      </c>
      <c r="AB93" s="765">
        <f t="shared" si="37"/>
        <v>0</v>
      </c>
      <c r="AC93" s="765">
        <f t="shared" si="37"/>
        <v>0</v>
      </c>
      <c r="AD93" s="765">
        <f t="shared" si="37"/>
        <v>0</v>
      </c>
      <c r="AE93" s="765">
        <f t="shared" si="37"/>
        <v>0</v>
      </c>
      <c r="AF93" s="765">
        <f t="shared" si="37"/>
        <v>0</v>
      </c>
      <c r="AG93" s="765">
        <f t="shared" si="37"/>
        <v>0</v>
      </c>
      <c r="AH93" s="765">
        <f t="shared" si="37"/>
        <v>0</v>
      </c>
      <c r="AI93" s="765">
        <f t="shared" si="37"/>
        <v>0</v>
      </c>
      <c r="AJ93" s="765">
        <f t="shared" si="37"/>
        <v>0</v>
      </c>
    </row>
    <row r="94" spans="2:36" ht="15" x14ac:dyDescent="0.25">
      <c r="B94" s="760" t="s">
        <v>1200</v>
      </c>
      <c r="C94" s="794"/>
      <c r="D94" s="761"/>
      <c r="E94" s="794"/>
      <c r="F94" s="762">
        <f>SUM(G94:AJ94)</f>
        <v>0</v>
      </c>
      <c r="G94" s="796"/>
      <c r="H94" s="796"/>
      <c r="I94" s="796"/>
      <c r="J94" s="796"/>
      <c r="K94" s="796"/>
      <c r="L94" s="796"/>
      <c r="M94" s="796"/>
      <c r="N94" s="796"/>
      <c r="O94" s="796"/>
      <c r="P94" s="796"/>
      <c r="Q94" s="796"/>
      <c r="R94" s="796"/>
      <c r="S94" s="796"/>
      <c r="T94" s="796"/>
      <c r="U94" s="796"/>
      <c r="V94" s="796"/>
      <c r="W94" s="796"/>
      <c r="X94" s="796"/>
      <c r="Y94" s="796"/>
      <c r="Z94" s="796"/>
      <c r="AA94" s="796"/>
      <c r="AB94" s="796"/>
      <c r="AC94" s="796"/>
      <c r="AD94" s="796"/>
      <c r="AE94" s="796"/>
      <c r="AF94" s="796"/>
      <c r="AG94" s="796"/>
      <c r="AH94" s="796"/>
      <c r="AI94" s="796"/>
      <c r="AJ94" s="796"/>
    </row>
    <row r="95" spans="2:36" ht="15" x14ac:dyDescent="0.25">
      <c r="B95" s="763" t="s">
        <v>1201</v>
      </c>
      <c r="C95" s="764"/>
      <c r="D95" s="795"/>
      <c r="E95" s="764"/>
      <c r="F95" s="765"/>
      <c r="G95" s="765">
        <f t="shared" ref="G95:AJ95" si="38">+G94*$D$95*G4</f>
        <v>0</v>
      </c>
      <c r="H95" s="765">
        <f t="shared" si="38"/>
        <v>0</v>
      </c>
      <c r="I95" s="765">
        <f t="shared" si="38"/>
        <v>0</v>
      </c>
      <c r="J95" s="765">
        <f t="shared" si="38"/>
        <v>0</v>
      </c>
      <c r="K95" s="765">
        <f t="shared" si="38"/>
        <v>0</v>
      </c>
      <c r="L95" s="765">
        <f t="shared" si="38"/>
        <v>0</v>
      </c>
      <c r="M95" s="765">
        <f t="shared" si="38"/>
        <v>0</v>
      </c>
      <c r="N95" s="765">
        <f t="shared" si="38"/>
        <v>0</v>
      </c>
      <c r="O95" s="765">
        <f t="shared" si="38"/>
        <v>0</v>
      </c>
      <c r="P95" s="765">
        <f t="shared" si="38"/>
        <v>0</v>
      </c>
      <c r="Q95" s="765">
        <f t="shared" si="38"/>
        <v>0</v>
      </c>
      <c r="R95" s="765">
        <f t="shared" si="38"/>
        <v>0</v>
      </c>
      <c r="S95" s="765">
        <f t="shared" si="38"/>
        <v>0</v>
      </c>
      <c r="T95" s="765">
        <f t="shared" si="38"/>
        <v>0</v>
      </c>
      <c r="U95" s="765">
        <f t="shared" si="38"/>
        <v>0</v>
      </c>
      <c r="V95" s="765">
        <f t="shared" si="38"/>
        <v>0</v>
      </c>
      <c r="W95" s="765">
        <f t="shared" si="38"/>
        <v>0</v>
      </c>
      <c r="X95" s="765">
        <f t="shared" si="38"/>
        <v>0</v>
      </c>
      <c r="Y95" s="765">
        <f t="shared" si="38"/>
        <v>0</v>
      </c>
      <c r="Z95" s="765">
        <f t="shared" si="38"/>
        <v>0</v>
      </c>
      <c r="AA95" s="765">
        <f t="shared" si="38"/>
        <v>0</v>
      </c>
      <c r="AB95" s="765">
        <f t="shared" si="38"/>
        <v>0</v>
      </c>
      <c r="AC95" s="765">
        <f t="shared" si="38"/>
        <v>0</v>
      </c>
      <c r="AD95" s="765">
        <f t="shared" si="38"/>
        <v>0</v>
      </c>
      <c r="AE95" s="765">
        <f t="shared" si="38"/>
        <v>0</v>
      </c>
      <c r="AF95" s="765">
        <f t="shared" si="38"/>
        <v>0</v>
      </c>
      <c r="AG95" s="765">
        <f t="shared" si="38"/>
        <v>0</v>
      </c>
      <c r="AH95" s="765">
        <f t="shared" si="38"/>
        <v>0</v>
      </c>
      <c r="AI95" s="765">
        <f t="shared" si="38"/>
        <v>0</v>
      </c>
      <c r="AJ95" s="765">
        <f t="shared" si="38"/>
        <v>0</v>
      </c>
    </row>
    <row r="97" spans="1:36" ht="15" x14ac:dyDescent="0.25">
      <c r="B97" s="760" t="s">
        <v>1202</v>
      </c>
      <c r="C97" s="794"/>
      <c r="D97" s="761"/>
      <c r="E97" s="794"/>
      <c r="F97" s="762">
        <f>SUM(G97:AJ97)</f>
        <v>0</v>
      </c>
      <c r="G97" s="796"/>
      <c r="H97" s="796"/>
      <c r="I97" s="796"/>
      <c r="J97" s="796"/>
      <c r="K97" s="796"/>
      <c r="L97" s="796"/>
      <c r="M97" s="796"/>
      <c r="N97" s="796"/>
      <c r="O97" s="796"/>
      <c r="P97" s="796"/>
      <c r="Q97" s="796"/>
      <c r="R97" s="796"/>
      <c r="S97" s="796"/>
      <c r="T97" s="796"/>
      <c r="U97" s="796"/>
      <c r="V97" s="796"/>
      <c r="W97" s="796"/>
      <c r="X97" s="796"/>
      <c r="Y97" s="796"/>
      <c r="Z97" s="796"/>
      <c r="AA97" s="796"/>
      <c r="AB97" s="796"/>
      <c r="AC97" s="796"/>
      <c r="AD97" s="796"/>
      <c r="AE97" s="796"/>
      <c r="AF97" s="796"/>
      <c r="AG97" s="796"/>
      <c r="AH97" s="796"/>
      <c r="AI97" s="796"/>
      <c r="AJ97" s="796"/>
    </row>
    <row r="98" spans="1:36" ht="15" x14ac:dyDescent="0.25">
      <c r="B98" s="763" t="s">
        <v>1203</v>
      </c>
      <c r="C98" s="764"/>
      <c r="D98" s="795"/>
      <c r="E98" s="764"/>
      <c r="F98" s="765"/>
      <c r="G98" s="765">
        <f t="shared" ref="G98:AJ98" si="39">+G97*$D$98*G4</f>
        <v>0</v>
      </c>
      <c r="H98" s="765">
        <f t="shared" si="39"/>
        <v>0</v>
      </c>
      <c r="I98" s="765">
        <f t="shared" si="39"/>
        <v>0</v>
      </c>
      <c r="J98" s="765">
        <f t="shared" si="39"/>
        <v>0</v>
      </c>
      <c r="K98" s="765">
        <f t="shared" si="39"/>
        <v>0</v>
      </c>
      <c r="L98" s="765">
        <f t="shared" si="39"/>
        <v>0</v>
      </c>
      <c r="M98" s="765">
        <f t="shared" si="39"/>
        <v>0</v>
      </c>
      <c r="N98" s="765">
        <f t="shared" si="39"/>
        <v>0</v>
      </c>
      <c r="O98" s="765">
        <f t="shared" si="39"/>
        <v>0</v>
      </c>
      <c r="P98" s="765">
        <f t="shared" si="39"/>
        <v>0</v>
      </c>
      <c r="Q98" s="765">
        <f t="shared" si="39"/>
        <v>0</v>
      </c>
      <c r="R98" s="765">
        <f t="shared" si="39"/>
        <v>0</v>
      </c>
      <c r="S98" s="765">
        <f t="shared" si="39"/>
        <v>0</v>
      </c>
      <c r="T98" s="765">
        <f t="shared" si="39"/>
        <v>0</v>
      </c>
      <c r="U98" s="765">
        <f t="shared" si="39"/>
        <v>0</v>
      </c>
      <c r="V98" s="765">
        <f t="shared" si="39"/>
        <v>0</v>
      </c>
      <c r="W98" s="765">
        <f t="shared" si="39"/>
        <v>0</v>
      </c>
      <c r="X98" s="765">
        <f t="shared" si="39"/>
        <v>0</v>
      </c>
      <c r="Y98" s="765">
        <f t="shared" si="39"/>
        <v>0</v>
      </c>
      <c r="Z98" s="765">
        <f t="shared" si="39"/>
        <v>0</v>
      </c>
      <c r="AA98" s="765">
        <f t="shared" si="39"/>
        <v>0</v>
      </c>
      <c r="AB98" s="765">
        <f t="shared" si="39"/>
        <v>0</v>
      </c>
      <c r="AC98" s="765">
        <f t="shared" si="39"/>
        <v>0</v>
      </c>
      <c r="AD98" s="765">
        <f t="shared" si="39"/>
        <v>0</v>
      </c>
      <c r="AE98" s="765">
        <f t="shared" si="39"/>
        <v>0</v>
      </c>
      <c r="AF98" s="765">
        <f t="shared" si="39"/>
        <v>0</v>
      </c>
      <c r="AG98" s="765">
        <f t="shared" si="39"/>
        <v>0</v>
      </c>
      <c r="AH98" s="765">
        <f t="shared" si="39"/>
        <v>0</v>
      </c>
      <c r="AI98" s="765">
        <f t="shared" si="39"/>
        <v>0</v>
      </c>
      <c r="AJ98" s="765">
        <f t="shared" si="39"/>
        <v>0</v>
      </c>
    </row>
    <row r="99" spans="1:36" ht="15" x14ac:dyDescent="0.25">
      <c r="B99" s="760" t="s">
        <v>1204</v>
      </c>
      <c r="C99" s="794"/>
      <c r="D99" s="761"/>
      <c r="E99" s="794"/>
      <c r="F99" s="762">
        <f>SUM(G99:AJ99)</f>
        <v>0</v>
      </c>
      <c r="G99" s="796"/>
      <c r="H99" s="796"/>
      <c r="I99" s="796"/>
      <c r="J99" s="796"/>
      <c r="K99" s="796"/>
      <c r="L99" s="796"/>
      <c r="M99" s="796"/>
      <c r="N99" s="796"/>
      <c r="O99" s="796"/>
      <c r="P99" s="796"/>
      <c r="Q99" s="796"/>
      <c r="R99" s="796"/>
      <c r="S99" s="796"/>
      <c r="T99" s="796"/>
      <c r="U99" s="796"/>
      <c r="V99" s="796"/>
      <c r="W99" s="796"/>
      <c r="X99" s="796"/>
      <c r="Y99" s="796"/>
      <c r="Z99" s="796"/>
      <c r="AA99" s="796"/>
      <c r="AB99" s="796"/>
      <c r="AC99" s="796"/>
      <c r="AD99" s="796"/>
      <c r="AE99" s="796"/>
      <c r="AF99" s="796"/>
      <c r="AG99" s="796"/>
      <c r="AH99" s="796"/>
      <c r="AI99" s="796"/>
      <c r="AJ99" s="796"/>
    </row>
    <row r="100" spans="1:36" ht="15" x14ac:dyDescent="0.25">
      <c r="B100" s="763" t="s">
        <v>1205</v>
      </c>
      <c r="C100" s="764"/>
      <c r="D100" s="795"/>
      <c r="E100" s="764"/>
      <c r="F100" s="765"/>
      <c r="G100" s="765">
        <f t="shared" ref="G100:AJ100" si="40">+G99*$D$100*G4</f>
        <v>0</v>
      </c>
      <c r="H100" s="765">
        <f t="shared" si="40"/>
        <v>0</v>
      </c>
      <c r="I100" s="765">
        <f t="shared" si="40"/>
        <v>0</v>
      </c>
      <c r="J100" s="765">
        <f t="shared" si="40"/>
        <v>0</v>
      </c>
      <c r="K100" s="765">
        <f t="shared" si="40"/>
        <v>0</v>
      </c>
      <c r="L100" s="765">
        <f t="shared" si="40"/>
        <v>0</v>
      </c>
      <c r="M100" s="765">
        <f t="shared" si="40"/>
        <v>0</v>
      </c>
      <c r="N100" s="765">
        <f t="shared" si="40"/>
        <v>0</v>
      </c>
      <c r="O100" s="765">
        <f t="shared" si="40"/>
        <v>0</v>
      </c>
      <c r="P100" s="765">
        <f t="shared" si="40"/>
        <v>0</v>
      </c>
      <c r="Q100" s="765">
        <f t="shared" si="40"/>
        <v>0</v>
      </c>
      <c r="R100" s="765">
        <f t="shared" si="40"/>
        <v>0</v>
      </c>
      <c r="S100" s="765">
        <f t="shared" si="40"/>
        <v>0</v>
      </c>
      <c r="T100" s="765">
        <f t="shared" si="40"/>
        <v>0</v>
      </c>
      <c r="U100" s="765">
        <f t="shared" si="40"/>
        <v>0</v>
      </c>
      <c r="V100" s="765">
        <f t="shared" si="40"/>
        <v>0</v>
      </c>
      <c r="W100" s="765">
        <f t="shared" si="40"/>
        <v>0</v>
      </c>
      <c r="X100" s="765">
        <f t="shared" si="40"/>
        <v>0</v>
      </c>
      <c r="Y100" s="765">
        <f t="shared" si="40"/>
        <v>0</v>
      </c>
      <c r="Z100" s="765">
        <f t="shared" si="40"/>
        <v>0</v>
      </c>
      <c r="AA100" s="765">
        <f t="shared" si="40"/>
        <v>0</v>
      </c>
      <c r="AB100" s="765">
        <f t="shared" si="40"/>
        <v>0</v>
      </c>
      <c r="AC100" s="765">
        <f t="shared" si="40"/>
        <v>0</v>
      </c>
      <c r="AD100" s="765">
        <f t="shared" si="40"/>
        <v>0</v>
      </c>
      <c r="AE100" s="765">
        <f t="shared" si="40"/>
        <v>0</v>
      </c>
      <c r="AF100" s="765">
        <f t="shared" si="40"/>
        <v>0</v>
      </c>
      <c r="AG100" s="765">
        <f t="shared" si="40"/>
        <v>0</v>
      </c>
      <c r="AH100" s="765">
        <f t="shared" si="40"/>
        <v>0</v>
      </c>
      <c r="AI100" s="765">
        <f t="shared" si="40"/>
        <v>0</v>
      </c>
      <c r="AJ100" s="765">
        <f t="shared" si="40"/>
        <v>0</v>
      </c>
    </row>
    <row r="101" spans="1:36" ht="15" x14ac:dyDescent="0.25">
      <c r="B101" s="760" t="s">
        <v>1206</v>
      </c>
      <c r="C101" s="794"/>
      <c r="D101" s="761"/>
      <c r="E101" s="794"/>
      <c r="F101" s="762">
        <f>SUM(G101:AJ101)</f>
        <v>0</v>
      </c>
      <c r="G101" s="796"/>
      <c r="H101" s="796"/>
      <c r="I101" s="796"/>
      <c r="J101" s="796"/>
      <c r="K101" s="796"/>
      <c r="L101" s="796"/>
      <c r="M101" s="796"/>
      <c r="N101" s="796"/>
      <c r="O101" s="796"/>
      <c r="P101" s="796"/>
      <c r="Q101" s="796"/>
      <c r="R101" s="796"/>
      <c r="S101" s="796"/>
      <c r="T101" s="796"/>
      <c r="U101" s="796"/>
      <c r="V101" s="796"/>
      <c r="W101" s="796"/>
      <c r="X101" s="796"/>
      <c r="Y101" s="796"/>
      <c r="Z101" s="796"/>
      <c r="AA101" s="796"/>
      <c r="AB101" s="796"/>
      <c r="AC101" s="796"/>
      <c r="AD101" s="796"/>
      <c r="AE101" s="796"/>
      <c r="AF101" s="796"/>
      <c r="AG101" s="796"/>
      <c r="AH101" s="796"/>
      <c r="AI101" s="796"/>
      <c r="AJ101" s="796"/>
    </row>
    <row r="102" spans="1:36" ht="15" x14ac:dyDescent="0.25">
      <c r="B102" s="763" t="s">
        <v>1207</v>
      </c>
      <c r="C102" s="764"/>
      <c r="D102" s="795"/>
      <c r="E102" s="764"/>
      <c r="F102" s="765"/>
      <c r="G102" s="765">
        <f t="shared" ref="G102:AJ102" si="41">+G101*$D$102*G4</f>
        <v>0</v>
      </c>
      <c r="H102" s="765">
        <f t="shared" si="41"/>
        <v>0</v>
      </c>
      <c r="I102" s="765">
        <f t="shared" si="41"/>
        <v>0</v>
      </c>
      <c r="J102" s="765">
        <f t="shared" si="41"/>
        <v>0</v>
      </c>
      <c r="K102" s="765">
        <f t="shared" si="41"/>
        <v>0</v>
      </c>
      <c r="L102" s="765">
        <f t="shared" si="41"/>
        <v>0</v>
      </c>
      <c r="M102" s="765">
        <f t="shared" si="41"/>
        <v>0</v>
      </c>
      <c r="N102" s="765">
        <f t="shared" si="41"/>
        <v>0</v>
      </c>
      <c r="O102" s="765">
        <f t="shared" si="41"/>
        <v>0</v>
      </c>
      <c r="P102" s="765">
        <f t="shared" si="41"/>
        <v>0</v>
      </c>
      <c r="Q102" s="765">
        <f t="shared" si="41"/>
        <v>0</v>
      </c>
      <c r="R102" s="765">
        <f t="shared" si="41"/>
        <v>0</v>
      </c>
      <c r="S102" s="765">
        <f t="shared" si="41"/>
        <v>0</v>
      </c>
      <c r="T102" s="765">
        <f t="shared" si="41"/>
        <v>0</v>
      </c>
      <c r="U102" s="765">
        <f t="shared" si="41"/>
        <v>0</v>
      </c>
      <c r="V102" s="765">
        <f t="shared" si="41"/>
        <v>0</v>
      </c>
      <c r="W102" s="765">
        <f t="shared" si="41"/>
        <v>0</v>
      </c>
      <c r="X102" s="765">
        <f t="shared" si="41"/>
        <v>0</v>
      </c>
      <c r="Y102" s="765">
        <f t="shared" si="41"/>
        <v>0</v>
      </c>
      <c r="Z102" s="765">
        <f t="shared" si="41"/>
        <v>0</v>
      </c>
      <c r="AA102" s="765">
        <f t="shared" si="41"/>
        <v>0</v>
      </c>
      <c r="AB102" s="765">
        <f t="shared" si="41"/>
        <v>0</v>
      </c>
      <c r="AC102" s="765">
        <f t="shared" si="41"/>
        <v>0</v>
      </c>
      <c r="AD102" s="765">
        <f t="shared" si="41"/>
        <v>0</v>
      </c>
      <c r="AE102" s="765">
        <f t="shared" si="41"/>
        <v>0</v>
      </c>
      <c r="AF102" s="765">
        <f t="shared" si="41"/>
        <v>0</v>
      </c>
      <c r="AG102" s="765">
        <f t="shared" si="41"/>
        <v>0</v>
      </c>
      <c r="AH102" s="765">
        <f t="shared" si="41"/>
        <v>0</v>
      </c>
      <c r="AI102" s="765">
        <f t="shared" si="41"/>
        <v>0</v>
      </c>
      <c r="AJ102" s="765">
        <f t="shared" si="41"/>
        <v>0</v>
      </c>
    </row>
    <row r="103" spans="1:36" ht="5.25" customHeight="1" x14ac:dyDescent="0.2"/>
    <row r="104" spans="1:36" ht="18" x14ac:dyDescent="0.25">
      <c r="B104" s="774" t="s">
        <v>1208</v>
      </c>
      <c r="C104" s="775"/>
      <c r="D104" s="776"/>
      <c r="E104" s="775"/>
      <c r="F104" s="777"/>
      <c r="G104" s="777">
        <f>+G13+G15+G17+G19+G21+G23+G25+G27+G29+G32+G34+G37+G39+G41+G43+G46+G48+G50+G52+G54+G56+G59+G61+G63+G65+G67+G69+G72+G74+G77+G79+G81+G83+G86+G88+G90+G93+G95+G98+G100+G102</f>
        <v>0</v>
      </c>
      <c r="H104" s="777">
        <f t="shared" ref="H104:AJ104" si="42">+H13+H15+H17+H19+H21+H23+H25+H27+H29+H32+H34+H37+H39+H41+H43+H46+H48+H50+H52+H54+H56+H59+H61+H63+H65+H67+H69+H72+H74+H77+H79+H81+H83+H86+H88+H90+H93+H95+H98+H100+H102</f>
        <v>0</v>
      </c>
      <c r="I104" s="777">
        <f t="shared" si="42"/>
        <v>0</v>
      </c>
      <c r="J104" s="777">
        <f t="shared" si="42"/>
        <v>0</v>
      </c>
      <c r="K104" s="777">
        <f t="shared" si="42"/>
        <v>0</v>
      </c>
      <c r="L104" s="777">
        <f t="shared" si="42"/>
        <v>0</v>
      </c>
      <c r="M104" s="777">
        <f t="shared" si="42"/>
        <v>0</v>
      </c>
      <c r="N104" s="777">
        <f t="shared" si="42"/>
        <v>0</v>
      </c>
      <c r="O104" s="777">
        <f t="shared" si="42"/>
        <v>0</v>
      </c>
      <c r="P104" s="777">
        <f t="shared" si="42"/>
        <v>0</v>
      </c>
      <c r="Q104" s="777">
        <f t="shared" si="42"/>
        <v>0</v>
      </c>
      <c r="R104" s="777">
        <f t="shared" si="42"/>
        <v>0</v>
      </c>
      <c r="S104" s="777">
        <f t="shared" si="42"/>
        <v>0</v>
      </c>
      <c r="T104" s="777">
        <f t="shared" si="42"/>
        <v>0</v>
      </c>
      <c r="U104" s="777">
        <f t="shared" si="42"/>
        <v>0</v>
      </c>
      <c r="V104" s="777">
        <f t="shared" si="42"/>
        <v>0</v>
      </c>
      <c r="W104" s="777">
        <f t="shared" si="42"/>
        <v>0</v>
      </c>
      <c r="X104" s="777">
        <f t="shared" si="42"/>
        <v>0</v>
      </c>
      <c r="Y104" s="777">
        <f t="shared" si="42"/>
        <v>0</v>
      </c>
      <c r="Z104" s="777">
        <f t="shared" si="42"/>
        <v>0</v>
      </c>
      <c r="AA104" s="777">
        <f t="shared" si="42"/>
        <v>0</v>
      </c>
      <c r="AB104" s="777">
        <f t="shared" si="42"/>
        <v>0</v>
      </c>
      <c r="AC104" s="777">
        <f t="shared" si="42"/>
        <v>0</v>
      </c>
      <c r="AD104" s="777">
        <f t="shared" si="42"/>
        <v>0</v>
      </c>
      <c r="AE104" s="777">
        <f t="shared" si="42"/>
        <v>0</v>
      </c>
      <c r="AF104" s="777">
        <f t="shared" si="42"/>
        <v>0</v>
      </c>
      <c r="AG104" s="777">
        <f t="shared" si="42"/>
        <v>0</v>
      </c>
      <c r="AH104" s="777">
        <f t="shared" si="42"/>
        <v>0</v>
      </c>
      <c r="AI104" s="777">
        <f t="shared" si="42"/>
        <v>0</v>
      </c>
      <c r="AJ104" s="777">
        <f t="shared" si="42"/>
        <v>0</v>
      </c>
    </row>
    <row r="105" spans="1:36" ht="18" x14ac:dyDescent="0.25">
      <c r="A105" s="775"/>
      <c r="B105" s="775"/>
      <c r="C105" s="775"/>
      <c r="D105" s="776"/>
      <c r="E105" s="775"/>
      <c r="F105" s="777"/>
      <c r="G105" s="777"/>
      <c r="H105" s="777"/>
      <c r="I105" s="777"/>
      <c r="J105" s="777"/>
      <c r="K105" s="777"/>
      <c r="L105" s="777"/>
      <c r="M105" s="777"/>
      <c r="N105" s="777"/>
      <c r="O105" s="777"/>
      <c r="P105" s="777"/>
      <c r="Q105" s="777"/>
      <c r="R105" s="777"/>
      <c r="S105" s="777"/>
      <c r="T105" s="777"/>
      <c r="U105" s="777"/>
      <c r="V105" s="777"/>
      <c r="W105" s="777"/>
      <c r="X105" s="777"/>
      <c r="Y105" s="777"/>
      <c r="Z105" s="777"/>
      <c r="AA105" s="777"/>
      <c r="AB105" s="777"/>
      <c r="AC105" s="777"/>
      <c r="AD105" s="777"/>
      <c r="AE105" s="777"/>
      <c r="AF105" s="777"/>
      <c r="AG105" s="777"/>
      <c r="AH105" s="777"/>
      <c r="AI105" s="777"/>
      <c r="AJ105" s="777"/>
    </row>
    <row r="107" spans="1:36" ht="18" x14ac:dyDescent="0.25">
      <c r="A107" s="758" t="s">
        <v>1209</v>
      </c>
      <c r="B107" s="759"/>
      <c r="C107" s="759"/>
      <c r="D107" s="759"/>
      <c r="E107" s="759"/>
      <c r="F107" s="759"/>
      <c r="G107" s="759"/>
      <c r="H107" s="759"/>
      <c r="I107" s="759"/>
      <c r="J107" s="759"/>
      <c r="K107" s="759"/>
      <c r="L107" s="759"/>
      <c r="M107" s="759"/>
    </row>
    <row r="108" spans="1:36" ht="15" x14ac:dyDescent="0.25">
      <c r="B108" s="760" t="s">
        <v>1210</v>
      </c>
      <c r="C108" s="794"/>
      <c r="D108" s="761"/>
      <c r="E108" s="794"/>
      <c r="F108" s="762">
        <f>SUM(G108:AJ108)</f>
        <v>0</v>
      </c>
      <c r="G108" s="796"/>
      <c r="H108" s="796"/>
      <c r="I108" s="796"/>
      <c r="J108" s="796"/>
      <c r="K108" s="796"/>
      <c r="L108" s="796"/>
      <c r="M108" s="796"/>
      <c r="N108" s="796"/>
      <c r="O108" s="796"/>
      <c r="P108" s="796"/>
      <c r="Q108" s="796"/>
      <c r="R108" s="796"/>
      <c r="S108" s="796"/>
      <c r="T108" s="796"/>
      <c r="U108" s="796"/>
      <c r="V108" s="796"/>
      <c r="W108" s="796"/>
      <c r="X108" s="796"/>
      <c r="Y108" s="796"/>
      <c r="Z108" s="796"/>
      <c r="AA108" s="796"/>
      <c r="AB108" s="796"/>
      <c r="AC108" s="796"/>
      <c r="AD108" s="796"/>
      <c r="AE108" s="796"/>
      <c r="AF108" s="796"/>
      <c r="AG108" s="796"/>
      <c r="AH108" s="796"/>
      <c r="AI108" s="796"/>
      <c r="AJ108" s="796"/>
    </row>
    <row r="109" spans="1:36" ht="15" x14ac:dyDescent="0.25">
      <c r="B109" s="763" t="s">
        <v>1211</v>
      </c>
      <c r="C109" s="764"/>
      <c r="D109" s="795"/>
      <c r="E109" s="764"/>
      <c r="F109" s="765"/>
      <c r="G109" s="765">
        <f t="shared" ref="G109:AJ109" si="43">+G108*$D$109*G4</f>
        <v>0</v>
      </c>
      <c r="H109" s="765">
        <f t="shared" si="43"/>
        <v>0</v>
      </c>
      <c r="I109" s="765">
        <f t="shared" si="43"/>
        <v>0</v>
      </c>
      <c r="J109" s="765">
        <f t="shared" si="43"/>
        <v>0</v>
      </c>
      <c r="K109" s="765">
        <f t="shared" si="43"/>
        <v>0</v>
      </c>
      <c r="L109" s="765">
        <f t="shared" si="43"/>
        <v>0</v>
      </c>
      <c r="M109" s="765">
        <f t="shared" si="43"/>
        <v>0</v>
      </c>
      <c r="N109" s="765">
        <f t="shared" si="43"/>
        <v>0</v>
      </c>
      <c r="O109" s="765">
        <f t="shared" si="43"/>
        <v>0</v>
      </c>
      <c r="P109" s="765">
        <f t="shared" si="43"/>
        <v>0</v>
      </c>
      <c r="Q109" s="765">
        <f t="shared" si="43"/>
        <v>0</v>
      </c>
      <c r="R109" s="765">
        <f t="shared" si="43"/>
        <v>0</v>
      </c>
      <c r="S109" s="765">
        <f t="shared" si="43"/>
        <v>0</v>
      </c>
      <c r="T109" s="765">
        <f t="shared" si="43"/>
        <v>0</v>
      </c>
      <c r="U109" s="765">
        <f t="shared" si="43"/>
        <v>0</v>
      </c>
      <c r="V109" s="765">
        <f t="shared" si="43"/>
        <v>0</v>
      </c>
      <c r="W109" s="765">
        <f t="shared" si="43"/>
        <v>0</v>
      </c>
      <c r="X109" s="765">
        <f t="shared" si="43"/>
        <v>0</v>
      </c>
      <c r="Y109" s="765">
        <f t="shared" si="43"/>
        <v>0</v>
      </c>
      <c r="Z109" s="765">
        <f t="shared" si="43"/>
        <v>0</v>
      </c>
      <c r="AA109" s="765">
        <f t="shared" si="43"/>
        <v>0</v>
      </c>
      <c r="AB109" s="765">
        <f t="shared" si="43"/>
        <v>0</v>
      </c>
      <c r="AC109" s="765">
        <f t="shared" si="43"/>
        <v>0</v>
      </c>
      <c r="AD109" s="765">
        <f t="shared" si="43"/>
        <v>0</v>
      </c>
      <c r="AE109" s="765">
        <f t="shared" si="43"/>
        <v>0</v>
      </c>
      <c r="AF109" s="765">
        <f t="shared" si="43"/>
        <v>0</v>
      </c>
      <c r="AG109" s="765">
        <f t="shared" si="43"/>
        <v>0</v>
      </c>
      <c r="AH109" s="765">
        <f t="shared" si="43"/>
        <v>0</v>
      </c>
      <c r="AI109" s="765">
        <f t="shared" si="43"/>
        <v>0</v>
      </c>
      <c r="AJ109" s="765">
        <f t="shared" si="43"/>
        <v>0</v>
      </c>
    </row>
    <row r="110" spans="1:36" ht="15" x14ac:dyDescent="0.25">
      <c r="B110" s="760" t="s">
        <v>1183</v>
      </c>
      <c r="C110" s="794"/>
      <c r="D110" s="761"/>
      <c r="E110" s="794"/>
      <c r="F110" s="762">
        <f>SUM(G110:AJ110)</f>
        <v>0</v>
      </c>
      <c r="G110" s="796"/>
      <c r="H110" s="796"/>
      <c r="I110" s="796"/>
      <c r="J110" s="796"/>
      <c r="K110" s="796"/>
      <c r="L110" s="796"/>
      <c r="M110" s="796"/>
      <c r="N110" s="796"/>
      <c r="O110" s="796"/>
      <c r="P110" s="796"/>
      <c r="Q110" s="796"/>
      <c r="R110" s="796"/>
      <c r="S110" s="796"/>
      <c r="T110" s="796"/>
      <c r="U110" s="796"/>
      <c r="V110" s="796"/>
      <c r="W110" s="796"/>
      <c r="X110" s="796"/>
      <c r="Y110" s="796"/>
      <c r="Z110" s="796"/>
      <c r="AA110" s="796"/>
      <c r="AB110" s="796"/>
      <c r="AC110" s="796"/>
      <c r="AD110" s="796"/>
      <c r="AE110" s="796"/>
      <c r="AF110" s="796"/>
      <c r="AG110" s="796"/>
      <c r="AH110" s="796"/>
      <c r="AI110" s="796"/>
      <c r="AJ110" s="796"/>
    </row>
    <row r="111" spans="1:36" ht="15" x14ac:dyDescent="0.25">
      <c r="B111" s="763" t="s">
        <v>1184</v>
      </c>
      <c r="C111" s="764"/>
      <c r="D111" s="795"/>
      <c r="E111" s="764"/>
      <c r="F111" s="765"/>
      <c r="G111" s="765">
        <f t="shared" ref="G111:AJ111" si="44">+G110*$D$111*G4</f>
        <v>0</v>
      </c>
      <c r="H111" s="765">
        <f t="shared" si="44"/>
        <v>0</v>
      </c>
      <c r="I111" s="765">
        <f t="shared" si="44"/>
        <v>0</v>
      </c>
      <c r="J111" s="765">
        <f t="shared" si="44"/>
        <v>0</v>
      </c>
      <c r="K111" s="765">
        <f t="shared" si="44"/>
        <v>0</v>
      </c>
      <c r="L111" s="765">
        <f t="shared" si="44"/>
        <v>0</v>
      </c>
      <c r="M111" s="765">
        <f t="shared" si="44"/>
        <v>0</v>
      </c>
      <c r="N111" s="765">
        <f t="shared" si="44"/>
        <v>0</v>
      </c>
      <c r="O111" s="765">
        <f t="shared" si="44"/>
        <v>0</v>
      </c>
      <c r="P111" s="765">
        <f t="shared" si="44"/>
        <v>0</v>
      </c>
      <c r="Q111" s="765">
        <f t="shared" si="44"/>
        <v>0</v>
      </c>
      <c r="R111" s="765">
        <f t="shared" si="44"/>
        <v>0</v>
      </c>
      <c r="S111" s="765">
        <f t="shared" si="44"/>
        <v>0</v>
      </c>
      <c r="T111" s="765">
        <f t="shared" si="44"/>
        <v>0</v>
      </c>
      <c r="U111" s="765">
        <f t="shared" si="44"/>
        <v>0</v>
      </c>
      <c r="V111" s="765">
        <f t="shared" si="44"/>
        <v>0</v>
      </c>
      <c r="W111" s="765">
        <f t="shared" si="44"/>
        <v>0</v>
      </c>
      <c r="X111" s="765">
        <f t="shared" si="44"/>
        <v>0</v>
      </c>
      <c r="Y111" s="765">
        <f t="shared" si="44"/>
        <v>0</v>
      </c>
      <c r="Z111" s="765">
        <f t="shared" si="44"/>
        <v>0</v>
      </c>
      <c r="AA111" s="765">
        <f t="shared" si="44"/>
        <v>0</v>
      </c>
      <c r="AB111" s="765">
        <f t="shared" si="44"/>
        <v>0</v>
      </c>
      <c r="AC111" s="765">
        <f t="shared" si="44"/>
        <v>0</v>
      </c>
      <c r="AD111" s="765">
        <f t="shared" si="44"/>
        <v>0</v>
      </c>
      <c r="AE111" s="765">
        <f t="shared" si="44"/>
        <v>0</v>
      </c>
      <c r="AF111" s="765">
        <f t="shared" si="44"/>
        <v>0</v>
      </c>
      <c r="AG111" s="765">
        <f t="shared" si="44"/>
        <v>0</v>
      </c>
      <c r="AH111" s="765">
        <f t="shared" si="44"/>
        <v>0</v>
      </c>
      <c r="AI111" s="765">
        <f t="shared" si="44"/>
        <v>0</v>
      </c>
      <c r="AJ111" s="765">
        <f t="shared" si="44"/>
        <v>0</v>
      </c>
    </row>
    <row r="112" spans="1:36" ht="15" x14ac:dyDescent="0.25">
      <c r="B112" s="760" t="s">
        <v>1212</v>
      </c>
      <c r="C112" s="794"/>
      <c r="D112" s="761"/>
      <c r="E112" s="794"/>
      <c r="F112" s="762">
        <f>SUM(G112:AJ112)</f>
        <v>0</v>
      </c>
      <c r="G112" s="796"/>
      <c r="H112" s="796"/>
      <c r="I112" s="796"/>
      <c r="J112" s="796"/>
      <c r="K112" s="796"/>
      <c r="L112" s="796"/>
      <c r="M112" s="796"/>
      <c r="N112" s="796"/>
      <c r="O112" s="796"/>
      <c r="P112" s="796"/>
      <c r="Q112" s="796"/>
      <c r="R112" s="796"/>
      <c r="S112" s="796"/>
      <c r="T112" s="796"/>
      <c r="U112" s="796"/>
      <c r="V112" s="796"/>
      <c r="W112" s="796"/>
      <c r="X112" s="796"/>
      <c r="Y112" s="796"/>
      <c r="Z112" s="796"/>
      <c r="AA112" s="796"/>
      <c r="AB112" s="796"/>
      <c r="AC112" s="796"/>
      <c r="AD112" s="796"/>
      <c r="AE112" s="796"/>
      <c r="AF112" s="796"/>
      <c r="AG112" s="796"/>
      <c r="AH112" s="796"/>
      <c r="AI112" s="796"/>
      <c r="AJ112" s="796"/>
    </row>
    <row r="113" spans="2:36" ht="15" x14ac:dyDescent="0.25">
      <c r="B113" s="763" t="s">
        <v>1213</v>
      </c>
      <c r="C113" s="764"/>
      <c r="D113" s="795"/>
      <c r="E113" s="764"/>
      <c r="F113" s="765"/>
      <c r="G113" s="765">
        <f t="shared" ref="G113:AJ113" si="45">G112*$D$113*G4</f>
        <v>0</v>
      </c>
      <c r="H113" s="765">
        <f t="shared" si="45"/>
        <v>0</v>
      </c>
      <c r="I113" s="765">
        <f t="shared" si="45"/>
        <v>0</v>
      </c>
      <c r="J113" s="765">
        <f t="shared" si="45"/>
        <v>0</v>
      </c>
      <c r="K113" s="765">
        <f t="shared" si="45"/>
        <v>0</v>
      </c>
      <c r="L113" s="765">
        <f t="shared" si="45"/>
        <v>0</v>
      </c>
      <c r="M113" s="765">
        <f t="shared" si="45"/>
        <v>0</v>
      </c>
      <c r="N113" s="765">
        <f t="shared" si="45"/>
        <v>0</v>
      </c>
      <c r="O113" s="765">
        <f t="shared" si="45"/>
        <v>0</v>
      </c>
      <c r="P113" s="765">
        <f t="shared" si="45"/>
        <v>0</v>
      </c>
      <c r="Q113" s="765">
        <f t="shared" si="45"/>
        <v>0</v>
      </c>
      <c r="R113" s="765">
        <f t="shared" si="45"/>
        <v>0</v>
      </c>
      <c r="S113" s="765">
        <f t="shared" si="45"/>
        <v>0</v>
      </c>
      <c r="T113" s="765">
        <f t="shared" si="45"/>
        <v>0</v>
      </c>
      <c r="U113" s="765">
        <f t="shared" si="45"/>
        <v>0</v>
      </c>
      <c r="V113" s="765">
        <f t="shared" si="45"/>
        <v>0</v>
      </c>
      <c r="W113" s="765">
        <f t="shared" si="45"/>
        <v>0</v>
      </c>
      <c r="X113" s="765">
        <f t="shared" si="45"/>
        <v>0</v>
      </c>
      <c r="Y113" s="765">
        <f t="shared" si="45"/>
        <v>0</v>
      </c>
      <c r="Z113" s="765">
        <f t="shared" si="45"/>
        <v>0</v>
      </c>
      <c r="AA113" s="765">
        <f t="shared" si="45"/>
        <v>0</v>
      </c>
      <c r="AB113" s="765">
        <f t="shared" si="45"/>
        <v>0</v>
      </c>
      <c r="AC113" s="765">
        <f t="shared" si="45"/>
        <v>0</v>
      </c>
      <c r="AD113" s="765">
        <f t="shared" si="45"/>
        <v>0</v>
      </c>
      <c r="AE113" s="765">
        <f t="shared" si="45"/>
        <v>0</v>
      </c>
      <c r="AF113" s="765">
        <f t="shared" si="45"/>
        <v>0</v>
      </c>
      <c r="AG113" s="765">
        <f t="shared" si="45"/>
        <v>0</v>
      </c>
      <c r="AH113" s="765">
        <f t="shared" si="45"/>
        <v>0</v>
      </c>
      <c r="AI113" s="765">
        <f t="shared" si="45"/>
        <v>0</v>
      </c>
      <c r="AJ113" s="765">
        <f t="shared" si="45"/>
        <v>0</v>
      </c>
    </row>
    <row r="114" spans="2:36" ht="15" x14ac:dyDescent="0.25">
      <c r="B114" s="760" t="s">
        <v>1214</v>
      </c>
      <c r="C114" s="794"/>
      <c r="D114" s="761"/>
      <c r="E114" s="794"/>
      <c r="F114" s="762">
        <f>SUM(G114:AJ114)</f>
        <v>0</v>
      </c>
      <c r="G114" s="796"/>
      <c r="H114" s="796"/>
      <c r="I114" s="796"/>
      <c r="J114" s="796"/>
      <c r="K114" s="796"/>
      <c r="L114" s="796"/>
      <c r="M114" s="796"/>
      <c r="N114" s="796"/>
      <c r="O114" s="796"/>
      <c r="P114" s="796"/>
      <c r="Q114" s="796"/>
      <c r="R114" s="796"/>
      <c r="S114" s="796"/>
      <c r="T114" s="796"/>
      <c r="U114" s="796"/>
      <c r="V114" s="796"/>
      <c r="W114" s="796"/>
      <c r="X114" s="796"/>
      <c r="Y114" s="796"/>
      <c r="Z114" s="796"/>
      <c r="AA114" s="796"/>
      <c r="AB114" s="796"/>
      <c r="AC114" s="796"/>
      <c r="AD114" s="796"/>
      <c r="AE114" s="796"/>
      <c r="AF114" s="796"/>
      <c r="AG114" s="796"/>
      <c r="AH114" s="796"/>
      <c r="AI114" s="796"/>
      <c r="AJ114" s="796"/>
    </row>
    <row r="115" spans="2:36" ht="15" x14ac:dyDescent="0.25">
      <c r="B115" s="763" t="s">
        <v>1215</v>
      </c>
      <c r="C115" s="764"/>
      <c r="D115" s="795"/>
      <c r="E115" s="764"/>
      <c r="F115" s="765"/>
      <c r="G115" s="765">
        <f t="shared" ref="G115:AJ115" si="46">G114*$D$115*G4</f>
        <v>0</v>
      </c>
      <c r="H115" s="765">
        <f t="shared" si="46"/>
        <v>0</v>
      </c>
      <c r="I115" s="765">
        <f t="shared" si="46"/>
        <v>0</v>
      </c>
      <c r="J115" s="765">
        <f t="shared" si="46"/>
        <v>0</v>
      </c>
      <c r="K115" s="765">
        <f t="shared" si="46"/>
        <v>0</v>
      </c>
      <c r="L115" s="765">
        <f t="shared" si="46"/>
        <v>0</v>
      </c>
      <c r="M115" s="765">
        <f t="shared" si="46"/>
        <v>0</v>
      </c>
      <c r="N115" s="765">
        <f t="shared" si="46"/>
        <v>0</v>
      </c>
      <c r="O115" s="765">
        <f t="shared" si="46"/>
        <v>0</v>
      </c>
      <c r="P115" s="765">
        <f t="shared" si="46"/>
        <v>0</v>
      </c>
      <c r="Q115" s="765">
        <f t="shared" si="46"/>
        <v>0</v>
      </c>
      <c r="R115" s="765">
        <f t="shared" si="46"/>
        <v>0</v>
      </c>
      <c r="S115" s="765">
        <f t="shared" si="46"/>
        <v>0</v>
      </c>
      <c r="T115" s="765">
        <f t="shared" si="46"/>
        <v>0</v>
      </c>
      <c r="U115" s="765">
        <f t="shared" si="46"/>
        <v>0</v>
      </c>
      <c r="V115" s="765">
        <f t="shared" si="46"/>
        <v>0</v>
      </c>
      <c r="W115" s="765">
        <f t="shared" si="46"/>
        <v>0</v>
      </c>
      <c r="X115" s="765">
        <f t="shared" si="46"/>
        <v>0</v>
      </c>
      <c r="Y115" s="765">
        <f t="shared" si="46"/>
        <v>0</v>
      </c>
      <c r="Z115" s="765">
        <f t="shared" si="46"/>
        <v>0</v>
      </c>
      <c r="AA115" s="765">
        <f t="shared" si="46"/>
        <v>0</v>
      </c>
      <c r="AB115" s="765">
        <f t="shared" si="46"/>
        <v>0</v>
      </c>
      <c r="AC115" s="765">
        <f t="shared" si="46"/>
        <v>0</v>
      </c>
      <c r="AD115" s="765">
        <f t="shared" si="46"/>
        <v>0</v>
      </c>
      <c r="AE115" s="765">
        <f t="shared" si="46"/>
        <v>0</v>
      </c>
      <c r="AF115" s="765">
        <f t="shared" si="46"/>
        <v>0</v>
      </c>
      <c r="AG115" s="765">
        <f t="shared" si="46"/>
        <v>0</v>
      </c>
      <c r="AH115" s="765">
        <f t="shared" si="46"/>
        <v>0</v>
      </c>
      <c r="AI115" s="765">
        <f t="shared" si="46"/>
        <v>0</v>
      </c>
      <c r="AJ115" s="765">
        <f t="shared" si="46"/>
        <v>0</v>
      </c>
    </row>
    <row r="116" spans="2:36" ht="15" x14ac:dyDescent="0.25">
      <c r="B116" s="760" t="s">
        <v>1216</v>
      </c>
      <c r="C116" s="794"/>
      <c r="D116" s="761"/>
      <c r="E116" s="794"/>
      <c r="F116" s="762">
        <f>SUM(G116:AJ116)</f>
        <v>0</v>
      </c>
      <c r="G116" s="796"/>
      <c r="H116" s="796"/>
      <c r="I116" s="796"/>
      <c r="J116" s="796"/>
      <c r="K116" s="796"/>
      <c r="L116" s="796"/>
      <c r="M116" s="796"/>
      <c r="N116" s="796"/>
      <c r="O116" s="796"/>
      <c r="P116" s="796"/>
      <c r="Q116" s="796"/>
      <c r="R116" s="796"/>
      <c r="S116" s="796"/>
      <c r="T116" s="796"/>
      <c r="U116" s="796"/>
      <c r="V116" s="796"/>
      <c r="W116" s="796"/>
      <c r="X116" s="796"/>
      <c r="Y116" s="796"/>
      <c r="Z116" s="796"/>
      <c r="AA116" s="796"/>
      <c r="AB116" s="796"/>
      <c r="AC116" s="796"/>
      <c r="AD116" s="796"/>
      <c r="AE116" s="796"/>
      <c r="AF116" s="796"/>
      <c r="AG116" s="796"/>
      <c r="AH116" s="796"/>
      <c r="AI116" s="796"/>
      <c r="AJ116" s="796"/>
    </row>
    <row r="117" spans="2:36" ht="15" x14ac:dyDescent="0.25">
      <c r="B117" s="763" t="s">
        <v>1217</v>
      </c>
      <c r="C117" s="764"/>
      <c r="D117" s="795"/>
      <c r="E117" s="764"/>
      <c r="F117" s="765"/>
      <c r="G117" s="765">
        <f t="shared" ref="G117:AJ117" si="47">G116*$D$117*G4</f>
        <v>0</v>
      </c>
      <c r="H117" s="765">
        <f t="shared" si="47"/>
        <v>0</v>
      </c>
      <c r="I117" s="765">
        <f t="shared" si="47"/>
        <v>0</v>
      </c>
      <c r="J117" s="765">
        <f t="shared" si="47"/>
        <v>0</v>
      </c>
      <c r="K117" s="765">
        <f t="shared" si="47"/>
        <v>0</v>
      </c>
      <c r="L117" s="765">
        <f t="shared" si="47"/>
        <v>0</v>
      </c>
      <c r="M117" s="765">
        <f t="shared" si="47"/>
        <v>0</v>
      </c>
      <c r="N117" s="765">
        <f t="shared" si="47"/>
        <v>0</v>
      </c>
      <c r="O117" s="765">
        <f t="shared" si="47"/>
        <v>0</v>
      </c>
      <c r="P117" s="765">
        <f t="shared" si="47"/>
        <v>0</v>
      </c>
      <c r="Q117" s="765">
        <f t="shared" si="47"/>
        <v>0</v>
      </c>
      <c r="R117" s="765">
        <f t="shared" si="47"/>
        <v>0</v>
      </c>
      <c r="S117" s="765">
        <f t="shared" si="47"/>
        <v>0</v>
      </c>
      <c r="T117" s="765">
        <f t="shared" si="47"/>
        <v>0</v>
      </c>
      <c r="U117" s="765">
        <f t="shared" si="47"/>
        <v>0</v>
      </c>
      <c r="V117" s="765">
        <f t="shared" si="47"/>
        <v>0</v>
      </c>
      <c r="W117" s="765">
        <f t="shared" si="47"/>
        <v>0</v>
      </c>
      <c r="X117" s="765">
        <f t="shared" si="47"/>
        <v>0</v>
      </c>
      <c r="Y117" s="765">
        <f t="shared" si="47"/>
        <v>0</v>
      </c>
      <c r="Z117" s="765">
        <f t="shared" si="47"/>
        <v>0</v>
      </c>
      <c r="AA117" s="765">
        <f t="shared" si="47"/>
        <v>0</v>
      </c>
      <c r="AB117" s="765">
        <f t="shared" si="47"/>
        <v>0</v>
      </c>
      <c r="AC117" s="765">
        <f t="shared" si="47"/>
        <v>0</v>
      </c>
      <c r="AD117" s="765">
        <f t="shared" si="47"/>
        <v>0</v>
      </c>
      <c r="AE117" s="765">
        <f t="shared" si="47"/>
        <v>0</v>
      </c>
      <c r="AF117" s="765">
        <f t="shared" si="47"/>
        <v>0</v>
      </c>
      <c r="AG117" s="765">
        <f t="shared" si="47"/>
        <v>0</v>
      </c>
      <c r="AH117" s="765">
        <f t="shared" si="47"/>
        <v>0</v>
      </c>
      <c r="AI117" s="765">
        <f t="shared" si="47"/>
        <v>0</v>
      </c>
      <c r="AJ117" s="765">
        <f t="shared" si="47"/>
        <v>0</v>
      </c>
    </row>
    <row r="118" spans="2:36" ht="15" x14ac:dyDescent="0.25">
      <c r="B118" s="760" t="s">
        <v>1218</v>
      </c>
      <c r="C118" s="794"/>
      <c r="D118" s="761"/>
      <c r="E118" s="794"/>
      <c r="F118" s="762">
        <f>SUM(G118:AJ118)</f>
        <v>0</v>
      </c>
      <c r="G118" s="796"/>
      <c r="H118" s="796"/>
      <c r="I118" s="796"/>
      <c r="J118" s="796"/>
      <c r="K118" s="796"/>
      <c r="L118" s="796"/>
      <c r="M118" s="796"/>
      <c r="N118" s="796"/>
      <c r="O118" s="796"/>
      <c r="P118" s="796"/>
      <c r="Q118" s="796"/>
      <c r="R118" s="796"/>
      <c r="S118" s="796"/>
      <c r="T118" s="796"/>
      <c r="U118" s="796"/>
      <c r="V118" s="796"/>
      <c r="W118" s="796"/>
      <c r="X118" s="796"/>
      <c r="Y118" s="796"/>
      <c r="Z118" s="796"/>
      <c r="AA118" s="796"/>
      <c r="AB118" s="796"/>
      <c r="AC118" s="796"/>
      <c r="AD118" s="796"/>
      <c r="AE118" s="796"/>
      <c r="AF118" s="796"/>
      <c r="AG118" s="796"/>
      <c r="AH118" s="796"/>
      <c r="AI118" s="796"/>
      <c r="AJ118" s="796"/>
    </row>
    <row r="119" spans="2:36" ht="15" x14ac:dyDescent="0.25">
      <c r="B119" s="763" t="s">
        <v>1219</v>
      </c>
      <c r="C119" s="764"/>
      <c r="D119" s="795"/>
      <c r="E119" s="764"/>
      <c r="F119" s="765"/>
      <c r="G119" s="765">
        <f>G118*$D$119*G4</f>
        <v>0</v>
      </c>
      <c r="H119" s="765">
        <f t="shared" ref="H119:AJ119" si="48">H118*$D$119*H4</f>
        <v>0</v>
      </c>
      <c r="I119" s="765">
        <f t="shared" si="48"/>
        <v>0</v>
      </c>
      <c r="J119" s="765">
        <f t="shared" si="48"/>
        <v>0</v>
      </c>
      <c r="K119" s="765">
        <f t="shared" si="48"/>
        <v>0</v>
      </c>
      <c r="L119" s="765">
        <f t="shared" si="48"/>
        <v>0</v>
      </c>
      <c r="M119" s="765">
        <f t="shared" si="48"/>
        <v>0</v>
      </c>
      <c r="N119" s="765">
        <f t="shared" si="48"/>
        <v>0</v>
      </c>
      <c r="O119" s="765">
        <f t="shared" si="48"/>
        <v>0</v>
      </c>
      <c r="P119" s="765">
        <f t="shared" si="48"/>
        <v>0</v>
      </c>
      <c r="Q119" s="765">
        <f t="shared" si="48"/>
        <v>0</v>
      </c>
      <c r="R119" s="765">
        <f t="shared" si="48"/>
        <v>0</v>
      </c>
      <c r="S119" s="765">
        <f t="shared" si="48"/>
        <v>0</v>
      </c>
      <c r="T119" s="765">
        <f t="shared" si="48"/>
        <v>0</v>
      </c>
      <c r="U119" s="765">
        <f t="shared" si="48"/>
        <v>0</v>
      </c>
      <c r="V119" s="765">
        <f t="shared" si="48"/>
        <v>0</v>
      </c>
      <c r="W119" s="765">
        <f t="shared" si="48"/>
        <v>0</v>
      </c>
      <c r="X119" s="765">
        <f t="shared" si="48"/>
        <v>0</v>
      </c>
      <c r="Y119" s="765">
        <f t="shared" si="48"/>
        <v>0</v>
      </c>
      <c r="Z119" s="765">
        <f t="shared" si="48"/>
        <v>0</v>
      </c>
      <c r="AA119" s="765">
        <f t="shared" si="48"/>
        <v>0</v>
      </c>
      <c r="AB119" s="765">
        <f t="shared" si="48"/>
        <v>0</v>
      </c>
      <c r="AC119" s="765">
        <f t="shared" si="48"/>
        <v>0</v>
      </c>
      <c r="AD119" s="765">
        <f t="shared" si="48"/>
        <v>0</v>
      </c>
      <c r="AE119" s="765">
        <f t="shared" si="48"/>
        <v>0</v>
      </c>
      <c r="AF119" s="765">
        <f t="shared" si="48"/>
        <v>0</v>
      </c>
      <c r="AG119" s="765">
        <f t="shared" si="48"/>
        <v>0</v>
      </c>
      <c r="AH119" s="765">
        <f t="shared" si="48"/>
        <v>0</v>
      </c>
      <c r="AI119" s="765">
        <f t="shared" si="48"/>
        <v>0</v>
      </c>
      <c r="AJ119" s="765">
        <f t="shared" si="48"/>
        <v>0</v>
      </c>
    </row>
    <row r="120" spans="2:36" ht="15" x14ac:dyDescent="0.25">
      <c r="B120" s="760" t="s">
        <v>1220</v>
      </c>
      <c r="C120" s="794"/>
      <c r="D120" s="761"/>
      <c r="E120" s="794"/>
      <c r="F120" s="762">
        <f>SUM(G120:AJ120)</f>
        <v>0</v>
      </c>
      <c r="G120" s="796"/>
      <c r="H120" s="796"/>
      <c r="I120" s="796"/>
      <c r="J120" s="796"/>
      <c r="K120" s="796"/>
      <c r="L120" s="796"/>
      <c r="M120" s="796"/>
      <c r="N120" s="796"/>
      <c r="O120" s="796"/>
      <c r="P120" s="796"/>
      <c r="Q120" s="796"/>
      <c r="R120" s="796"/>
      <c r="S120" s="796"/>
      <c r="T120" s="796"/>
      <c r="U120" s="796"/>
      <c r="V120" s="796"/>
      <c r="W120" s="796"/>
      <c r="X120" s="796"/>
      <c r="Y120" s="796"/>
      <c r="Z120" s="796"/>
      <c r="AA120" s="796"/>
      <c r="AB120" s="796"/>
      <c r="AC120" s="796"/>
      <c r="AD120" s="796"/>
      <c r="AE120" s="796"/>
      <c r="AF120" s="796"/>
      <c r="AG120" s="796"/>
      <c r="AH120" s="796"/>
      <c r="AI120" s="796"/>
      <c r="AJ120" s="796"/>
    </row>
    <row r="121" spans="2:36" ht="15" x14ac:dyDescent="0.25">
      <c r="B121" s="763" t="s">
        <v>1221</v>
      </c>
      <c r="C121" s="764"/>
      <c r="D121" s="795"/>
      <c r="E121" s="764"/>
      <c r="F121" s="765"/>
      <c r="G121" s="765">
        <f t="shared" ref="G121:AJ121" si="49">G120*$D$121*G4</f>
        <v>0</v>
      </c>
      <c r="H121" s="765">
        <f t="shared" si="49"/>
        <v>0</v>
      </c>
      <c r="I121" s="765">
        <f t="shared" si="49"/>
        <v>0</v>
      </c>
      <c r="J121" s="765">
        <f t="shared" si="49"/>
        <v>0</v>
      </c>
      <c r="K121" s="765">
        <f t="shared" si="49"/>
        <v>0</v>
      </c>
      <c r="L121" s="765">
        <f t="shared" si="49"/>
        <v>0</v>
      </c>
      <c r="M121" s="765">
        <f t="shared" si="49"/>
        <v>0</v>
      </c>
      <c r="N121" s="765">
        <f t="shared" si="49"/>
        <v>0</v>
      </c>
      <c r="O121" s="765">
        <f t="shared" si="49"/>
        <v>0</v>
      </c>
      <c r="P121" s="765">
        <f t="shared" si="49"/>
        <v>0</v>
      </c>
      <c r="Q121" s="765">
        <f t="shared" si="49"/>
        <v>0</v>
      </c>
      <c r="R121" s="765">
        <f t="shared" si="49"/>
        <v>0</v>
      </c>
      <c r="S121" s="765">
        <f t="shared" si="49"/>
        <v>0</v>
      </c>
      <c r="T121" s="765">
        <f t="shared" si="49"/>
        <v>0</v>
      </c>
      <c r="U121" s="765">
        <f t="shared" si="49"/>
        <v>0</v>
      </c>
      <c r="V121" s="765">
        <f t="shared" si="49"/>
        <v>0</v>
      </c>
      <c r="W121" s="765">
        <f t="shared" si="49"/>
        <v>0</v>
      </c>
      <c r="X121" s="765">
        <f t="shared" si="49"/>
        <v>0</v>
      </c>
      <c r="Y121" s="765">
        <f t="shared" si="49"/>
        <v>0</v>
      </c>
      <c r="Z121" s="765">
        <f t="shared" si="49"/>
        <v>0</v>
      </c>
      <c r="AA121" s="765">
        <f t="shared" si="49"/>
        <v>0</v>
      </c>
      <c r="AB121" s="765">
        <f t="shared" si="49"/>
        <v>0</v>
      </c>
      <c r="AC121" s="765">
        <f t="shared" si="49"/>
        <v>0</v>
      </c>
      <c r="AD121" s="765">
        <f t="shared" si="49"/>
        <v>0</v>
      </c>
      <c r="AE121" s="765">
        <f t="shared" si="49"/>
        <v>0</v>
      </c>
      <c r="AF121" s="765">
        <f t="shared" si="49"/>
        <v>0</v>
      </c>
      <c r="AG121" s="765">
        <f t="shared" si="49"/>
        <v>0</v>
      </c>
      <c r="AH121" s="765">
        <f t="shared" si="49"/>
        <v>0</v>
      </c>
      <c r="AI121" s="765">
        <f t="shared" si="49"/>
        <v>0</v>
      </c>
      <c r="AJ121" s="765">
        <f t="shared" si="49"/>
        <v>0</v>
      </c>
    </row>
    <row r="123" spans="2:36" ht="15" x14ac:dyDescent="0.25">
      <c r="B123" s="760" t="s">
        <v>1222</v>
      </c>
      <c r="C123" s="794"/>
      <c r="D123" s="761"/>
      <c r="E123" s="794"/>
      <c r="F123" s="762">
        <f>SUM(G123:AJ123)</f>
        <v>0</v>
      </c>
      <c r="G123" s="796"/>
      <c r="H123" s="796"/>
      <c r="I123" s="796"/>
      <c r="J123" s="796"/>
      <c r="K123" s="796"/>
      <c r="L123" s="796"/>
      <c r="M123" s="796"/>
      <c r="N123" s="796"/>
      <c r="O123" s="796"/>
      <c r="P123" s="796"/>
      <c r="Q123" s="796"/>
      <c r="R123" s="796"/>
      <c r="S123" s="796"/>
      <c r="T123" s="796"/>
      <c r="U123" s="796"/>
      <c r="V123" s="796"/>
      <c r="W123" s="796"/>
      <c r="X123" s="796"/>
      <c r="Y123" s="796"/>
      <c r="Z123" s="796"/>
      <c r="AA123" s="796"/>
      <c r="AB123" s="796"/>
      <c r="AC123" s="796"/>
      <c r="AD123" s="796"/>
      <c r="AE123" s="796"/>
      <c r="AF123" s="796"/>
      <c r="AG123" s="796"/>
      <c r="AH123" s="796"/>
      <c r="AI123" s="796"/>
      <c r="AJ123" s="796"/>
    </row>
    <row r="124" spans="2:36" ht="15" x14ac:dyDescent="0.25">
      <c r="B124" s="763" t="s">
        <v>1223</v>
      </c>
      <c r="C124" s="764"/>
      <c r="D124" s="795"/>
      <c r="E124" s="764"/>
      <c r="F124" s="765"/>
      <c r="G124" s="765">
        <f t="shared" ref="G124:AJ124" si="50">+G123*$D$124*G4</f>
        <v>0</v>
      </c>
      <c r="H124" s="765">
        <f t="shared" si="50"/>
        <v>0</v>
      </c>
      <c r="I124" s="765">
        <f t="shared" si="50"/>
        <v>0</v>
      </c>
      <c r="J124" s="765">
        <f t="shared" si="50"/>
        <v>0</v>
      </c>
      <c r="K124" s="765">
        <f t="shared" si="50"/>
        <v>0</v>
      </c>
      <c r="L124" s="765">
        <f t="shared" si="50"/>
        <v>0</v>
      </c>
      <c r="M124" s="765">
        <f t="shared" si="50"/>
        <v>0</v>
      </c>
      <c r="N124" s="765">
        <f t="shared" si="50"/>
        <v>0</v>
      </c>
      <c r="O124" s="765">
        <f t="shared" si="50"/>
        <v>0</v>
      </c>
      <c r="P124" s="765">
        <f t="shared" si="50"/>
        <v>0</v>
      </c>
      <c r="Q124" s="765">
        <f t="shared" si="50"/>
        <v>0</v>
      </c>
      <c r="R124" s="765">
        <f t="shared" si="50"/>
        <v>0</v>
      </c>
      <c r="S124" s="765">
        <f t="shared" si="50"/>
        <v>0</v>
      </c>
      <c r="T124" s="765">
        <f t="shared" si="50"/>
        <v>0</v>
      </c>
      <c r="U124" s="765">
        <f t="shared" si="50"/>
        <v>0</v>
      </c>
      <c r="V124" s="765">
        <f t="shared" si="50"/>
        <v>0</v>
      </c>
      <c r="W124" s="765">
        <f t="shared" si="50"/>
        <v>0</v>
      </c>
      <c r="X124" s="765">
        <f t="shared" si="50"/>
        <v>0</v>
      </c>
      <c r="Y124" s="765">
        <f t="shared" si="50"/>
        <v>0</v>
      </c>
      <c r="Z124" s="765">
        <f t="shared" si="50"/>
        <v>0</v>
      </c>
      <c r="AA124" s="765">
        <f t="shared" si="50"/>
        <v>0</v>
      </c>
      <c r="AB124" s="765">
        <f t="shared" si="50"/>
        <v>0</v>
      </c>
      <c r="AC124" s="765">
        <f t="shared" si="50"/>
        <v>0</v>
      </c>
      <c r="AD124" s="765">
        <f t="shared" si="50"/>
        <v>0</v>
      </c>
      <c r="AE124" s="765">
        <f t="shared" si="50"/>
        <v>0</v>
      </c>
      <c r="AF124" s="765">
        <f t="shared" si="50"/>
        <v>0</v>
      </c>
      <c r="AG124" s="765">
        <f t="shared" si="50"/>
        <v>0</v>
      </c>
      <c r="AH124" s="765">
        <f t="shared" si="50"/>
        <v>0</v>
      </c>
      <c r="AI124" s="765">
        <f t="shared" si="50"/>
        <v>0</v>
      </c>
      <c r="AJ124" s="765">
        <f t="shared" si="50"/>
        <v>0</v>
      </c>
    </row>
    <row r="125" spans="2:36" ht="15" x14ac:dyDescent="0.25">
      <c r="B125" s="760" t="s">
        <v>1224</v>
      </c>
      <c r="C125" s="794"/>
      <c r="D125" s="761"/>
      <c r="E125" s="794"/>
      <c r="F125" s="762">
        <f>SUM(G125:AJ125)</f>
        <v>0</v>
      </c>
      <c r="G125" s="796"/>
      <c r="H125" s="796"/>
      <c r="I125" s="796"/>
      <c r="J125" s="796"/>
      <c r="K125" s="796"/>
      <c r="L125" s="796"/>
      <c r="M125" s="796"/>
      <c r="N125" s="796"/>
      <c r="O125" s="796"/>
      <c r="P125" s="796"/>
      <c r="Q125" s="796"/>
      <c r="R125" s="796"/>
      <c r="S125" s="796"/>
      <c r="T125" s="796"/>
      <c r="U125" s="796"/>
      <c r="V125" s="796"/>
      <c r="W125" s="796"/>
      <c r="X125" s="796"/>
      <c r="Y125" s="796"/>
      <c r="Z125" s="796"/>
      <c r="AA125" s="796"/>
      <c r="AB125" s="796"/>
      <c r="AC125" s="796"/>
      <c r="AD125" s="796"/>
      <c r="AE125" s="796"/>
      <c r="AF125" s="796"/>
      <c r="AG125" s="796"/>
      <c r="AH125" s="796"/>
      <c r="AI125" s="796"/>
      <c r="AJ125" s="796"/>
    </row>
    <row r="126" spans="2:36" ht="15" x14ac:dyDescent="0.25">
      <c r="B126" s="763" t="s">
        <v>1225</v>
      </c>
      <c r="C126" s="764"/>
      <c r="D126" s="795"/>
      <c r="E126" s="764"/>
      <c r="F126" s="765"/>
      <c r="G126" s="765">
        <f t="shared" ref="G126:AJ126" si="51">+G125*$D$126*G4</f>
        <v>0</v>
      </c>
      <c r="H126" s="765">
        <f t="shared" si="51"/>
        <v>0</v>
      </c>
      <c r="I126" s="765">
        <f t="shared" si="51"/>
        <v>0</v>
      </c>
      <c r="J126" s="765">
        <f t="shared" si="51"/>
        <v>0</v>
      </c>
      <c r="K126" s="765">
        <f t="shared" si="51"/>
        <v>0</v>
      </c>
      <c r="L126" s="765">
        <f t="shared" si="51"/>
        <v>0</v>
      </c>
      <c r="M126" s="765">
        <f t="shared" si="51"/>
        <v>0</v>
      </c>
      <c r="N126" s="765">
        <f t="shared" si="51"/>
        <v>0</v>
      </c>
      <c r="O126" s="765">
        <f t="shared" si="51"/>
        <v>0</v>
      </c>
      <c r="P126" s="765">
        <f t="shared" si="51"/>
        <v>0</v>
      </c>
      <c r="Q126" s="765">
        <f t="shared" si="51"/>
        <v>0</v>
      </c>
      <c r="R126" s="765">
        <f t="shared" si="51"/>
        <v>0</v>
      </c>
      <c r="S126" s="765">
        <f t="shared" si="51"/>
        <v>0</v>
      </c>
      <c r="T126" s="765">
        <f t="shared" si="51"/>
        <v>0</v>
      </c>
      <c r="U126" s="765">
        <f t="shared" si="51"/>
        <v>0</v>
      </c>
      <c r="V126" s="765">
        <f t="shared" si="51"/>
        <v>0</v>
      </c>
      <c r="W126" s="765">
        <f t="shared" si="51"/>
        <v>0</v>
      </c>
      <c r="X126" s="765">
        <f t="shared" si="51"/>
        <v>0</v>
      </c>
      <c r="Y126" s="765">
        <f t="shared" si="51"/>
        <v>0</v>
      </c>
      <c r="Z126" s="765">
        <f t="shared" si="51"/>
        <v>0</v>
      </c>
      <c r="AA126" s="765">
        <f t="shared" si="51"/>
        <v>0</v>
      </c>
      <c r="AB126" s="765">
        <f t="shared" si="51"/>
        <v>0</v>
      </c>
      <c r="AC126" s="765">
        <f t="shared" si="51"/>
        <v>0</v>
      </c>
      <c r="AD126" s="765">
        <f t="shared" si="51"/>
        <v>0</v>
      </c>
      <c r="AE126" s="765">
        <f t="shared" si="51"/>
        <v>0</v>
      </c>
      <c r="AF126" s="765">
        <f t="shared" si="51"/>
        <v>0</v>
      </c>
      <c r="AG126" s="765">
        <f t="shared" si="51"/>
        <v>0</v>
      </c>
      <c r="AH126" s="765">
        <f t="shared" si="51"/>
        <v>0</v>
      </c>
      <c r="AI126" s="765">
        <f t="shared" si="51"/>
        <v>0</v>
      </c>
      <c r="AJ126" s="765">
        <f t="shared" si="51"/>
        <v>0</v>
      </c>
    </row>
    <row r="127" spans="2:36" ht="15" x14ac:dyDescent="0.25">
      <c r="B127" s="760" t="s">
        <v>1226</v>
      </c>
      <c r="C127" s="794"/>
      <c r="D127" s="761"/>
      <c r="E127" s="794"/>
      <c r="F127" s="762">
        <f>SUM(G127:AJ127)</f>
        <v>0</v>
      </c>
      <c r="G127" s="796"/>
      <c r="H127" s="796"/>
      <c r="I127" s="796"/>
      <c r="J127" s="796"/>
      <c r="K127" s="796"/>
      <c r="L127" s="796"/>
      <c r="M127" s="796"/>
      <c r="N127" s="796"/>
      <c r="O127" s="796"/>
      <c r="P127" s="796"/>
      <c r="Q127" s="796"/>
      <c r="R127" s="796"/>
      <c r="S127" s="796"/>
      <c r="T127" s="796"/>
      <c r="U127" s="796"/>
      <c r="V127" s="796"/>
      <c r="W127" s="796"/>
      <c r="X127" s="796"/>
      <c r="Y127" s="796"/>
      <c r="Z127" s="796"/>
      <c r="AA127" s="796"/>
      <c r="AB127" s="796"/>
      <c r="AC127" s="796"/>
      <c r="AD127" s="796"/>
      <c r="AE127" s="796"/>
      <c r="AF127" s="796"/>
      <c r="AG127" s="796"/>
      <c r="AH127" s="796"/>
      <c r="AI127" s="796"/>
      <c r="AJ127" s="796"/>
    </row>
    <row r="128" spans="2:36" ht="15" x14ac:dyDescent="0.25">
      <c r="B128" s="763" t="s">
        <v>1227</v>
      </c>
      <c r="C128" s="764"/>
      <c r="D128" s="795"/>
      <c r="E128" s="764"/>
      <c r="F128" s="765"/>
      <c r="G128" s="765">
        <f t="shared" ref="G128:AJ128" si="52">+G127*$D$128*G4</f>
        <v>0</v>
      </c>
      <c r="H128" s="765">
        <f t="shared" si="52"/>
        <v>0</v>
      </c>
      <c r="I128" s="765">
        <f t="shared" si="52"/>
        <v>0</v>
      </c>
      <c r="J128" s="765">
        <f t="shared" si="52"/>
        <v>0</v>
      </c>
      <c r="K128" s="765">
        <f t="shared" si="52"/>
        <v>0</v>
      </c>
      <c r="L128" s="765">
        <f t="shared" si="52"/>
        <v>0</v>
      </c>
      <c r="M128" s="765">
        <f t="shared" si="52"/>
        <v>0</v>
      </c>
      <c r="N128" s="765">
        <f t="shared" si="52"/>
        <v>0</v>
      </c>
      <c r="O128" s="765">
        <f t="shared" si="52"/>
        <v>0</v>
      </c>
      <c r="P128" s="765">
        <f t="shared" si="52"/>
        <v>0</v>
      </c>
      <c r="Q128" s="765">
        <f t="shared" si="52"/>
        <v>0</v>
      </c>
      <c r="R128" s="765">
        <f t="shared" si="52"/>
        <v>0</v>
      </c>
      <c r="S128" s="765">
        <f t="shared" si="52"/>
        <v>0</v>
      </c>
      <c r="T128" s="765">
        <f t="shared" si="52"/>
        <v>0</v>
      </c>
      <c r="U128" s="765">
        <f t="shared" si="52"/>
        <v>0</v>
      </c>
      <c r="V128" s="765">
        <f t="shared" si="52"/>
        <v>0</v>
      </c>
      <c r="W128" s="765">
        <f t="shared" si="52"/>
        <v>0</v>
      </c>
      <c r="X128" s="765">
        <f t="shared" si="52"/>
        <v>0</v>
      </c>
      <c r="Y128" s="765">
        <f t="shared" si="52"/>
        <v>0</v>
      </c>
      <c r="Z128" s="765">
        <f t="shared" si="52"/>
        <v>0</v>
      </c>
      <c r="AA128" s="765">
        <f t="shared" si="52"/>
        <v>0</v>
      </c>
      <c r="AB128" s="765">
        <f t="shared" si="52"/>
        <v>0</v>
      </c>
      <c r="AC128" s="765">
        <f t="shared" si="52"/>
        <v>0</v>
      </c>
      <c r="AD128" s="765">
        <f t="shared" si="52"/>
        <v>0</v>
      </c>
      <c r="AE128" s="765">
        <f t="shared" si="52"/>
        <v>0</v>
      </c>
      <c r="AF128" s="765">
        <f t="shared" si="52"/>
        <v>0</v>
      </c>
      <c r="AG128" s="765">
        <f t="shared" si="52"/>
        <v>0</v>
      </c>
      <c r="AH128" s="765">
        <f t="shared" si="52"/>
        <v>0</v>
      </c>
      <c r="AI128" s="765">
        <f t="shared" si="52"/>
        <v>0</v>
      </c>
      <c r="AJ128" s="765">
        <f t="shared" si="52"/>
        <v>0</v>
      </c>
    </row>
    <row r="129" spans="2:36" ht="15" x14ac:dyDescent="0.25">
      <c r="B129" s="760" t="s">
        <v>1228</v>
      </c>
      <c r="C129" s="794"/>
      <c r="D129" s="761"/>
      <c r="E129" s="794"/>
      <c r="F129" s="762">
        <f>SUM(G129:AJ129)</f>
        <v>0</v>
      </c>
      <c r="G129" s="796"/>
      <c r="H129" s="796"/>
      <c r="I129" s="796"/>
      <c r="J129" s="796"/>
      <c r="K129" s="796"/>
      <c r="L129" s="796"/>
      <c r="M129" s="796"/>
      <c r="N129" s="796"/>
      <c r="O129" s="796"/>
      <c r="P129" s="796"/>
      <c r="Q129" s="796"/>
      <c r="R129" s="796"/>
      <c r="S129" s="796"/>
      <c r="T129" s="796"/>
      <c r="U129" s="796"/>
      <c r="V129" s="796"/>
      <c r="W129" s="796"/>
      <c r="X129" s="796"/>
      <c r="Y129" s="796"/>
      <c r="Z129" s="796"/>
      <c r="AA129" s="796"/>
      <c r="AB129" s="796"/>
      <c r="AC129" s="796"/>
      <c r="AD129" s="796"/>
      <c r="AE129" s="796"/>
      <c r="AF129" s="796"/>
      <c r="AG129" s="796"/>
      <c r="AH129" s="796"/>
      <c r="AI129" s="796"/>
      <c r="AJ129" s="796"/>
    </row>
    <row r="130" spans="2:36" ht="15" x14ac:dyDescent="0.25">
      <c r="B130" s="763" t="s">
        <v>1229</v>
      </c>
      <c r="C130" s="764"/>
      <c r="D130" s="795"/>
      <c r="E130" s="764"/>
      <c r="F130" s="765"/>
      <c r="G130" s="765">
        <f t="shared" ref="G130:AJ130" si="53">+G129*$D$130*G4</f>
        <v>0</v>
      </c>
      <c r="H130" s="765">
        <f t="shared" si="53"/>
        <v>0</v>
      </c>
      <c r="I130" s="765">
        <f t="shared" si="53"/>
        <v>0</v>
      </c>
      <c r="J130" s="765">
        <f t="shared" si="53"/>
        <v>0</v>
      </c>
      <c r="K130" s="765">
        <f t="shared" si="53"/>
        <v>0</v>
      </c>
      <c r="L130" s="765">
        <f t="shared" si="53"/>
        <v>0</v>
      </c>
      <c r="M130" s="765">
        <f t="shared" si="53"/>
        <v>0</v>
      </c>
      <c r="N130" s="765">
        <f t="shared" si="53"/>
        <v>0</v>
      </c>
      <c r="O130" s="765">
        <f t="shared" si="53"/>
        <v>0</v>
      </c>
      <c r="P130" s="765">
        <f t="shared" si="53"/>
        <v>0</v>
      </c>
      <c r="Q130" s="765">
        <f t="shared" si="53"/>
        <v>0</v>
      </c>
      <c r="R130" s="765">
        <f t="shared" si="53"/>
        <v>0</v>
      </c>
      <c r="S130" s="765">
        <f t="shared" si="53"/>
        <v>0</v>
      </c>
      <c r="T130" s="765">
        <f t="shared" si="53"/>
        <v>0</v>
      </c>
      <c r="U130" s="765">
        <f t="shared" si="53"/>
        <v>0</v>
      </c>
      <c r="V130" s="765">
        <f t="shared" si="53"/>
        <v>0</v>
      </c>
      <c r="W130" s="765">
        <f t="shared" si="53"/>
        <v>0</v>
      </c>
      <c r="X130" s="765">
        <f t="shared" si="53"/>
        <v>0</v>
      </c>
      <c r="Y130" s="765">
        <f t="shared" si="53"/>
        <v>0</v>
      </c>
      <c r="Z130" s="765">
        <f t="shared" si="53"/>
        <v>0</v>
      </c>
      <c r="AA130" s="765">
        <f t="shared" si="53"/>
        <v>0</v>
      </c>
      <c r="AB130" s="765">
        <f t="shared" si="53"/>
        <v>0</v>
      </c>
      <c r="AC130" s="765">
        <f t="shared" si="53"/>
        <v>0</v>
      </c>
      <c r="AD130" s="765">
        <f t="shared" si="53"/>
        <v>0</v>
      </c>
      <c r="AE130" s="765">
        <f t="shared" si="53"/>
        <v>0</v>
      </c>
      <c r="AF130" s="765">
        <f t="shared" si="53"/>
        <v>0</v>
      </c>
      <c r="AG130" s="765">
        <f t="shared" si="53"/>
        <v>0</v>
      </c>
      <c r="AH130" s="765">
        <f t="shared" si="53"/>
        <v>0</v>
      </c>
      <c r="AI130" s="765">
        <f t="shared" si="53"/>
        <v>0</v>
      </c>
      <c r="AJ130" s="765">
        <f t="shared" si="53"/>
        <v>0</v>
      </c>
    </row>
    <row r="131" spans="2:36" ht="15" x14ac:dyDescent="0.25">
      <c r="B131" s="760" t="s">
        <v>1230</v>
      </c>
      <c r="C131" s="794"/>
      <c r="D131" s="761"/>
      <c r="E131" s="794"/>
      <c r="F131" s="762">
        <f>SUM(G131:AJ131)</f>
        <v>0</v>
      </c>
      <c r="G131" s="796"/>
      <c r="H131" s="796"/>
      <c r="I131" s="796"/>
      <c r="J131" s="796"/>
      <c r="K131" s="796"/>
      <c r="L131" s="796"/>
      <c r="M131" s="796"/>
      <c r="N131" s="796"/>
      <c r="O131" s="796"/>
      <c r="P131" s="796"/>
      <c r="Q131" s="796"/>
      <c r="R131" s="796"/>
      <c r="S131" s="796"/>
      <c r="T131" s="796"/>
      <c r="U131" s="796"/>
      <c r="V131" s="796"/>
      <c r="W131" s="796"/>
      <c r="X131" s="796"/>
      <c r="Y131" s="796"/>
      <c r="Z131" s="796"/>
      <c r="AA131" s="796"/>
      <c r="AB131" s="796"/>
      <c r="AC131" s="796"/>
      <c r="AD131" s="796"/>
      <c r="AE131" s="796"/>
      <c r="AF131" s="796"/>
      <c r="AG131" s="796"/>
      <c r="AH131" s="796"/>
      <c r="AI131" s="796"/>
      <c r="AJ131" s="796"/>
    </row>
    <row r="132" spans="2:36" ht="15" x14ac:dyDescent="0.25">
      <c r="B132" s="763" t="s">
        <v>1231</v>
      </c>
      <c r="C132" s="764"/>
      <c r="D132" s="795"/>
      <c r="E132" s="764"/>
      <c r="F132" s="765"/>
      <c r="G132" s="765">
        <f t="shared" ref="G132:AJ132" si="54">+G131*$D$132*G4</f>
        <v>0</v>
      </c>
      <c r="H132" s="765">
        <f t="shared" si="54"/>
        <v>0</v>
      </c>
      <c r="I132" s="765">
        <f t="shared" si="54"/>
        <v>0</v>
      </c>
      <c r="J132" s="765">
        <f t="shared" si="54"/>
        <v>0</v>
      </c>
      <c r="K132" s="765">
        <f t="shared" si="54"/>
        <v>0</v>
      </c>
      <c r="L132" s="765">
        <f t="shared" si="54"/>
        <v>0</v>
      </c>
      <c r="M132" s="765">
        <f t="shared" si="54"/>
        <v>0</v>
      </c>
      <c r="N132" s="765">
        <f t="shared" si="54"/>
        <v>0</v>
      </c>
      <c r="O132" s="765">
        <f t="shared" si="54"/>
        <v>0</v>
      </c>
      <c r="P132" s="765">
        <f t="shared" si="54"/>
        <v>0</v>
      </c>
      <c r="Q132" s="765">
        <f t="shared" si="54"/>
        <v>0</v>
      </c>
      <c r="R132" s="765">
        <f t="shared" si="54"/>
        <v>0</v>
      </c>
      <c r="S132" s="765">
        <f t="shared" si="54"/>
        <v>0</v>
      </c>
      <c r="T132" s="765">
        <f t="shared" si="54"/>
        <v>0</v>
      </c>
      <c r="U132" s="765">
        <f t="shared" si="54"/>
        <v>0</v>
      </c>
      <c r="V132" s="765">
        <f t="shared" si="54"/>
        <v>0</v>
      </c>
      <c r="W132" s="765">
        <f t="shared" si="54"/>
        <v>0</v>
      </c>
      <c r="X132" s="765">
        <f t="shared" si="54"/>
        <v>0</v>
      </c>
      <c r="Y132" s="765">
        <f t="shared" si="54"/>
        <v>0</v>
      </c>
      <c r="Z132" s="765">
        <f t="shared" si="54"/>
        <v>0</v>
      </c>
      <c r="AA132" s="765">
        <f t="shared" si="54"/>
        <v>0</v>
      </c>
      <c r="AB132" s="765">
        <f t="shared" si="54"/>
        <v>0</v>
      </c>
      <c r="AC132" s="765">
        <f t="shared" si="54"/>
        <v>0</v>
      </c>
      <c r="AD132" s="765">
        <f t="shared" si="54"/>
        <v>0</v>
      </c>
      <c r="AE132" s="765">
        <f t="shared" si="54"/>
        <v>0</v>
      </c>
      <c r="AF132" s="765">
        <f t="shared" si="54"/>
        <v>0</v>
      </c>
      <c r="AG132" s="765">
        <f t="shared" si="54"/>
        <v>0</v>
      </c>
      <c r="AH132" s="765">
        <f t="shared" si="54"/>
        <v>0</v>
      </c>
      <c r="AI132" s="765">
        <f t="shared" si="54"/>
        <v>0</v>
      </c>
      <c r="AJ132" s="765">
        <f t="shared" si="54"/>
        <v>0</v>
      </c>
    </row>
    <row r="133" spans="2:36" x14ac:dyDescent="0.2">
      <c r="B133" s="753"/>
    </row>
    <row r="134" spans="2:36" ht="15" x14ac:dyDescent="0.25">
      <c r="B134" s="760" t="s">
        <v>1232</v>
      </c>
      <c r="C134" s="794"/>
      <c r="D134" s="761"/>
      <c r="E134" s="794"/>
      <c r="F134" s="762">
        <f>SUM(G134:AJ134)</f>
        <v>0</v>
      </c>
      <c r="G134" s="796"/>
      <c r="H134" s="796"/>
      <c r="I134" s="796"/>
      <c r="J134" s="796"/>
      <c r="K134" s="796"/>
      <c r="L134" s="796"/>
      <c r="M134" s="796"/>
      <c r="N134" s="796"/>
      <c r="O134" s="796"/>
      <c r="P134" s="796"/>
      <c r="Q134" s="796"/>
      <c r="R134" s="796"/>
      <c r="S134" s="796"/>
      <c r="T134" s="796"/>
      <c r="U134" s="796"/>
      <c r="V134" s="796"/>
      <c r="W134" s="796"/>
      <c r="X134" s="796"/>
      <c r="Y134" s="796"/>
      <c r="Z134" s="796"/>
      <c r="AA134" s="796"/>
      <c r="AB134" s="796"/>
      <c r="AC134" s="796"/>
      <c r="AD134" s="796"/>
      <c r="AE134" s="796"/>
      <c r="AF134" s="796"/>
      <c r="AG134" s="796"/>
      <c r="AH134" s="796"/>
      <c r="AI134" s="796"/>
      <c r="AJ134" s="796"/>
    </row>
    <row r="135" spans="2:36" ht="15" x14ac:dyDescent="0.25">
      <c r="B135" s="763" t="s">
        <v>1233</v>
      </c>
      <c r="C135" s="764"/>
      <c r="D135" s="795"/>
      <c r="E135" s="764"/>
      <c r="F135" s="765"/>
      <c r="G135" s="765">
        <f t="shared" ref="G135:AJ135" si="55">+G134*$D$135*G4</f>
        <v>0</v>
      </c>
      <c r="H135" s="765">
        <f t="shared" si="55"/>
        <v>0</v>
      </c>
      <c r="I135" s="765">
        <f t="shared" si="55"/>
        <v>0</v>
      </c>
      <c r="J135" s="765">
        <f t="shared" si="55"/>
        <v>0</v>
      </c>
      <c r="K135" s="765">
        <f t="shared" si="55"/>
        <v>0</v>
      </c>
      <c r="L135" s="765">
        <f t="shared" si="55"/>
        <v>0</v>
      </c>
      <c r="M135" s="765">
        <f t="shared" si="55"/>
        <v>0</v>
      </c>
      <c r="N135" s="765">
        <f t="shared" si="55"/>
        <v>0</v>
      </c>
      <c r="O135" s="765">
        <f t="shared" si="55"/>
        <v>0</v>
      </c>
      <c r="P135" s="765">
        <f t="shared" si="55"/>
        <v>0</v>
      </c>
      <c r="Q135" s="765">
        <f t="shared" si="55"/>
        <v>0</v>
      </c>
      <c r="R135" s="765">
        <f t="shared" si="55"/>
        <v>0</v>
      </c>
      <c r="S135" s="765">
        <f t="shared" si="55"/>
        <v>0</v>
      </c>
      <c r="T135" s="765">
        <f t="shared" si="55"/>
        <v>0</v>
      </c>
      <c r="U135" s="765">
        <f t="shared" si="55"/>
        <v>0</v>
      </c>
      <c r="V135" s="765">
        <f t="shared" si="55"/>
        <v>0</v>
      </c>
      <c r="W135" s="765">
        <f t="shared" si="55"/>
        <v>0</v>
      </c>
      <c r="X135" s="765">
        <f t="shared" si="55"/>
        <v>0</v>
      </c>
      <c r="Y135" s="765">
        <f t="shared" si="55"/>
        <v>0</v>
      </c>
      <c r="Z135" s="765">
        <f t="shared" si="55"/>
        <v>0</v>
      </c>
      <c r="AA135" s="765">
        <f t="shared" si="55"/>
        <v>0</v>
      </c>
      <c r="AB135" s="765">
        <f t="shared" si="55"/>
        <v>0</v>
      </c>
      <c r="AC135" s="765">
        <f t="shared" si="55"/>
        <v>0</v>
      </c>
      <c r="AD135" s="765">
        <f t="shared" si="55"/>
        <v>0</v>
      </c>
      <c r="AE135" s="765">
        <f t="shared" si="55"/>
        <v>0</v>
      </c>
      <c r="AF135" s="765">
        <f t="shared" si="55"/>
        <v>0</v>
      </c>
      <c r="AG135" s="765">
        <f t="shared" si="55"/>
        <v>0</v>
      </c>
      <c r="AH135" s="765">
        <f t="shared" si="55"/>
        <v>0</v>
      </c>
      <c r="AI135" s="765">
        <f t="shared" si="55"/>
        <v>0</v>
      </c>
      <c r="AJ135" s="765">
        <f t="shared" si="55"/>
        <v>0</v>
      </c>
    </row>
    <row r="136" spans="2:36" ht="15" x14ac:dyDescent="0.25">
      <c r="B136" s="760" t="s">
        <v>1234</v>
      </c>
      <c r="C136" s="794"/>
      <c r="D136" s="761"/>
      <c r="E136" s="794"/>
      <c r="F136" s="762">
        <f>SUM(G136:AJ136)</f>
        <v>0</v>
      </c>
      <c r="G136" s="796"/>
      <c r="H136" s="796"/>
      <c r="I136" s="796"/>
      <c r="J136" s="796"/>
      <c r="K136" s="796"/>
      <c r="L136" s="796"/>
      <c r="M136" s="796"/>
      <c r="N136" s="796"/>
      <c r="O136" s="796"/>
      <c r="P136" s="796"/>
      <c r="Q136" s="796"/>
      <c r="R136" s="796"/>
      <c r="S136" s="796"/>
      <c r="T136" s="796"/>
      <c r="U136" s="796"/>
      <c r="V136" s="796"/>
      <c r="W136" s="796"/>
      <c r="X136" s="796"/>
      <c r="Y136" s="796"/>
      <c r="Z136" s="796"/>
      <c r="AA136" s="796"/>
      <c r="AB136" s="796"/>
      <c r="AC136" s="796"/>
      <c r="AD136" s="796"/>
      <c r="AE136" s="796"/>
      <c r="AF136" s="796"/>
      <c r="AG136" s="796"/>
      <c r="AH136" s="796"/>
      <c r="AI136" s="796"/>
      <c r="AJ136" s="796"/>
    </row>
    <row r="137" spans="2:36" ht="15" x14ac:dyDescent="0.25">
      <c r="B137" s="763" t="s">
        <v>1235</v>
      </c>
      <c r="C137" s="764"/>
      <c r="D137" s="795"/>
      <c r="E137" s="764"/>
      <c r="F137" s="765"/>
      <c r="G137" s="765">
        <f t="shared" ref="G137:AJ137" si="56">+G136*$D$137*G4</f>
        <v>0</v>
      </c>
      <c r="H137" s="765">
        <f t="shared" si="56"/>
        <v>0</v>
      </c>
      <c r="I137" s="765">
        <f t="shared" si="56"/>
        <v>0</v>
      </c>
      <c r="J137" s="765">
        <f t="shared" si="56"/>
        <v>0</v>
      </c>
      <c r="K137" s="765">
        <f t="shared" si="56"/>
        <v>0</v>
      </c>
      <c r="L137" s="765">
        <f t="shared" si="56"/>
        <v>0</v>
      </c>
      <c r="M137" s="765">
        <f t="shared" si="56"/>
        <v>0</v>
      </c>
      <c r="N137" s="765">
        <f t="shared" si="56"/>
        <v>0</v>
      </c>
      <c r="O137" s="765">
        <f t="shared" si="56"/>
        <v>0</v>
      </c>
      <c r="P137" s="765">
        <f t="shared" si="56"/>
        <v>0</v>
      </c>
      <c r="Q137" s="765">
        <f t="shared" si="56"/>
        <v>0</v>
      </c>
      <c r="R137" s="765">
        <f t="shared" si="56"/>
        <v>0</v>
      </c>
      <c r="S137" s="765">
        <f t="shared" si="56"/>
        <v>0</v>
      </c>
      <c r="T137" s="765">
        <f t="shared" si="56"/>
        <v>0</v>
      </c>
      <c r="U137" s="765">
        <f t="shared" si="56"/>
        <v>0</v>
      </c>
      <c r="V137" s="765">
        <f t="shared" si="56"/>
        <v>0</v>
      </c>
      <c r="W137" s="765">
        <f t="shared" si="56"/>
        <v>0</v>
      </c>
      <c r="X137" s="765">
        <f t="shared" si="56"/>
        <v>0</v>
      </c>
      <c r="Y137" s="765">
        <f t="shared" si="56"/>
        <v>0</v>
      </c>
      <c r="Z137" s="765">
        <f t="shared" si="56"/>
        <v>0</v>
      </c>
      <c r="AA137" s="765">
        <f t="shared" si="56"/>
        <v>0</v>
      </c>
      <c r="AB137" s="765">
        <f t="shared" si="56"/>
        <v>0</v>
      </c>
      <c r="AC137" s="765">
        <f t="shared" si="56"/>
        <v>0</v>
      </c>
      <c r="AD137" s="765">
        <f t="shared" si="56"/>
        <v>0</v>
      </c>
      <c r="AE137" s="765">
        <f t="shared" si="56"/>
        <v>0</v>
      </c>
      <c r="AF137" s="765">
        <f t="shared" si="56"/>
        <v>0</v>
      </c>
      <c r="AG137" s="765">
        <f t="shared" si="56"/>
        <v>0</v>
      </c>
      <c r="AH137" s="765">
        <f t="shared" si="56"/>
        <v>0</v>
      </c>
      <c r="AI137" s="765">
        <f t="shared" si="56"/>
        <v>0</v>
      </c>
      <c r="AJ137" s="765">
        <f t="shared" si="56"/>
        <v>0</v>
      </c>
    </row>
    <row r="138" spans="2:36" ht="15" x14ac:dyDescent="0.25">
      <c r="B138" s="760" t="s">
        <v>1236</v>
      </c>
      <c r="C138" s="794"/>
      <c r="D138" s="761"/>
      <c r="E138" s="794"/>
      <c r="F138" s="762">
        <f>SUM(G138:AJ138)</f>
        <v>0</v>
      </c>
      <c r="G138" s="796"/>
      <c r="H138" s="796"/>
      <c r="I138" s="796"/>
      <c r="J138" s="796"/>
      <c r="K138" s="796"/>
      <c r="L138" s="796"/>
      <c r="M138" s="796"/>
      <c r="N138" s="796"/>
      <c r="O138" s="796"/>
      <c r="P138" s="796"/>
      <c r="Q138" s="796"/>
      <c r="R138" s="796"/>
      <c r="S138" s="796"/>
      <c r="T138" s="796"/>
      <c r="U138" s="796"/>
      <c r="V138" s="796"/>
      <c r="W138" s="796"/>
      <c r="X138" s="796"/>
      <c r="Y138" s="796"/>
      <c r="Z138" s="796"/>
      <c r="AA138" s="796"/>
      <c r="AB138" s="796"/>
      <c r="AC138" s="796"/>
      <c r="AD138" s="796"/>
      <c r="AE138" s="796"/>
      <c r="AF138" s="796"/>
      <c r="AG138" s="796"/>
      <c r="AH138" s="796"/>
      <c r="AI138" s="796"/>
      <c r="AJ138" s="796"/>
    </row>
    <row r="139" spans="2:36" ht="15" x14ac:dyDescent="0.25">
      <c r="B139" s="763" t="s">
        <v>1237</v>
      </c>
      <c r="C139" s="764"/>
      <c r="D139" s="795"/>
      <c r="E139" s="764"/>
      <c r="F139" s="765"/>
      <c r="G139" s="765">
        <f t="shared" ref="G139:AJ139" si="57">+G138*$D$139*G4</f>
        <v>0</v>
      </c>
      <c r="H139" s="765">
        <f t="shared" si="57"/>
        <v>0</v>
      </c>
      <c r="I139" s="765">
        <f t="shared" si="57"/>
        <v>0</v>
      </c>
      <c r="J139" s="765">
        <f t="shared" si="57"/>
        <v>0</v>
      </c>
      <c r="K139" s="765">
        <f t="shared" si="57"/>
        <v>0</v>
      </c>
      <c r="L139" s="765">
        <f t="shared" si="57"/>
        <v>0</v>
      </c>
      <c r="M139" s="765">
        <f t="shared" si="57"/>
        <v>0</v>
      </c>
      <c r="N139" s="765">
        <f t="shared" si="57"/>
        <v>0</v>
      </c>
      <c r="O139" s="765">
        <f t="shared" si="57"/>
        <v>0</v>
      </c>
      <c r="P139" s="765">
        <f t="shared" si="57"/>
        <v>0</v>
      </c>
      <c r="Q139" s="765">
        <f t="shared" si="57"/>
        <v>0</v>
      </c>
      <c r="R139" s="765">
        <f t="shared" si="57"/>
        <v>0</v>
      </c>
      <c r="S139" s="765">
        <f t="shared" si="57"/>
        <v>0</v>
      </c>
      <c r="T139" s="765">
        <f t="shared" si="57"/>
        <v>0</v>
      </c>
      <c r="U139" s="765">
        <f t="shared" si="57"/>
        <v>0</v>
      </c>
      <c r="V139" s="765">
        <f t="shared" si="57"/>
        <v>0</v>
      </c>
      <c r="W139" s="765">
        <f t="shared" si="57"/>
        <v>0</v>
      </c>
      <c r="X139" s="765">
        <f t="shared" si="57"/>
        <v>0</v>
      </c>
      <c r="Y139" s="765">
        <f t="shared" si="57"/>
        <v>0</v>
      </c>
      <c r="Z139" s="765">
        <f t="shared" si="57"/>
        <v>0</v>
      </c>
      <c r="AA139" s="765">
        <f t="shared" si="57"/>
        <v>0</v>
      </c>
      <c r="AB139" s="765">
        <f t="shared" si="57"/>
        <v>0</v>
      </c>
      <c r="AC139" s="765">
        <f t="shared" si="57"/>
        <v>0</v>
      </c>
      <c r="AD139" s="765">
        <f t="shared" si="57"/>
        <v>0</v>
      </c>
      <c r="AE139" s="765">
        <f t="shared" si="57"/>
        <v>0</v>
      </c>
      <c r="AF139" s="765">
        <f t="shared" si="57"/>
        <v>0</v>
      </c>
      <c r="AG139" s="765">
        <f t="shared" si="57"/>
        <v>0</v>
      </c>
      <c r="AH139" s="765">
        <f t="shared" si="57"/>
        <v>0</v>
      </c>
      <c r="AI139" s="765">
        <f t="shared" si="57"/>
        <v>0</v>
      </c>
      <c r="AJ139" s="765">
        <f t="shared" si="57"/>
        <v>0</v>
      </c>
    </row>
    <row r="140" spans="2:36" ht="15" x14ac:dyDescent="0.25">
      <c r="B140" s="760" t="s">
        <v>1238</v>
      </c>
      <c r="C140" s="794"/>
      <c r="D140" s="761"/>
      <c r="E140" s="794"/>
      <c r="F140" s="762">
        <f>SUM(G140:AJ140)</f>
        <v>0</v>
      </c>
      <c r="G140" s="796"/>
      <c r="H140" s="796"/>
      <c r="I140" s="796"/>
      <c r="J140" s="796"/>
      <c r="K140" s="796"/>
      <c r="L140" s="796"/>
      <c r="M140" s="796"/>
      <c r="N140" s="796"/>
      <c r="O140" s="796"/>
      <c r="P140" s="796"/>
      <c r="Q140" s="796"/>
      <c r="R140" s="796"/>
      <c r="S140" s="796"/>
      <c r="T140" s="796"/>
      <c r="U140" s="796"/>
      <c r="V140" s="796"/>
      <c r="W140" s="796"/>
      <c r="X140" s="796"/>
      <c r="Y140" s="796"/>
      <c r="Z140" s="796"/>
      <c r="AA140" s="796"/>
      <c r="AB140" s="796"/>
      <c r="AC140" s="796"/>
      <c r="AD140" s="796"/>
      <c r="AE140" s="796"/>
      <c r="AF140" s="796"/>
      <c r="AG140" s="796"/>
      <c r="AH140" s="796"/>
      <c r="AI140" s="796"/>
      <c r="AJ140" s="796"/>
    </row>
    <row r="141" spans="2:36" ht="15" x14ac:dyDescent="0.25">
      <c r="B141" s="763" t="s">
        <v>1239</v>
      </c>
      <c r="C141" s="764"/>
      <c r="D141" s="795"/>
      <c r="E141" s="764"/>
      <c r="F141" s="765"/>
      <c r="G141" s="765">
        <f t="shared" ref="G141:AJ141" si="58">+G140*$D$141*G4</f>
        <v>0</v>
      </c>
      <c r="H141" s="765">
        <f t="shared" si="58"/>
        <v>0</v>
      </c>
      <c r="I141" s="765">
        <f t="shared" si="58"/>
        <v>0</v>
      </c>
      <c r="J141" s="765">
        <f t="shared" si="58"/>
        <v>0</v>
      </c>
      <c r="K141" s="765">
        <f t="shared" si="58"/>
        <v>0</v>
      </c>
      <c r="L141" s="765">
        <f t="shared" si="58"/>
        <v>0</v>
      </c>
      <c r="M141" s="765">
        <f t="shared" si="58"/>
        <v>0</v>
      </c>
      <c r="N141" s="765">
        <f t="shared" si="58"/>
        <v>0</v>
      </c>
      <c r="O141" s="765">
        <f t="shared" si="58"/>
        <v>0</v>
      </c>
      <c r="P141" s="765">
        <f t="shared" si="58"/>
        <v>0</v>
      </c>
      <c r="Q141" s="765">
        <f t="shared" si="58"/>
        <v>0</v>
      </c>
      <c r="R141" s="765">
        <f t="shared" si="58"/>
        <v>0</v>
      </c>
      <c r="S141" s="765">
        <f t="shared" si="58"/>
        <v>0</v>
      </c>
      <c r="T141" s="765">
        <f t="shared" si="58"/>
        <v>0</v>
      </c>
      <c r="U141" s="765">
        <f t="shared" si="58"/>
        <v>0</v>
      </c>
      <c r="V141" s="765">
        <f t="shared" si="58"/>
        <v>0</v>
      </c>
      <c r="W141" s="765">
        <f t="shared" si="58"/>
        <v>0</v>
      </c>
      <c r="X141" s="765">
        <f t="shared" si="58"/>
        <v>0</v>
      </c>
      <c r="Y141" s="765">
        <f t="shared" si="58"/>
        <v>0</v>
      </c>
      <c r="Z141" s="765">
        <f t="shared" si="58"/>
        <v>0</v>
      </c>
      <c r="AA141" s="765">
        <f t="shared" si="58"/>
        <v>0</v>
      </c>
      <c r="AB141" s="765">
        <f t="shared" si="58"/>
        <v>0</v>
      </c>
      <c r="AC141" s="765">
        <f t="shared" si="58"/>
        <v>0</v>
      </c>
      <c r="AD141" s="765">
        <f t="shared" si="58"/>
        <v>0</v>
      </c>
      <c r="AE141" s="765">
        <f t="shared" si="58"/>
        <v>0</v>
      </c>
      <c r="AF141" s="765">
        <f t="shared" si="58"/>
        <v>0</v>
      </c>
      <c r="AG141" s="765">
        <f t="shared" si="58"/>
        <v>0</v>
      </c>
      <c r="AH141" s="765">
        <f t="shared" si="58"/>
        <v>0</v>
      </c>
      <c r="AI141" s="765">
        <f t="shared" si="58"/>
        <v>0</v>
      </c>
      <c r="AJ141" s="765">
        <f t="shared" si="58"/>
        <v>0</v>
      </c>
    </row>
    <row r="142" spans="2:36" ht="15" x14ac:dyDescent="0.25">
      <c r="B142" s="760" t="s">
        <v>1240</v>
      </c>
      <c r="C142" s="794"/>
      <c r="D142" s="761"/>
      <c r="E142" s="794"/>
      <c r="F142" s="762">
        <f>SUM(G142:AJ142)</f>
        <v>0</v>
      </c>
      <c r="G142" s="796"/>
      <c r="H142" s="796"/>
      <c r="I142" s="796"/>
      <c r="J142" s="796"/>
      <c r="K142" s="796"/>
      <c r="L142" s="796"/>
      <c r="M142" s="796"/>
      <c r="N142" s="796"/>
      <c r="O142" s="796"/>
      <c r="P142" s="796"/>
      <c r="Q142" s="796"/>
      <c r="R142" s="796"/>
      <c r="S142" s="796"/>
      <c r="T142" s="796"/>
      <c r="U142" s="796"/>
      <c r="V142" s="796"/>
      <c r="W142" s="796"/>
      <c r="X142" s="796"/>
      <c r="Y142" s="796"/>
      <c r="Z142" s="796"/>
      <c r="AA142" s="796"/>
      <c r="AB142" s="796"/>
      <c r="AC142" s="796"/>
      <c r="AD142" s="796"/>
      <c r="AE142" s="796"/>
      <c r="AF142" s="796"/>
      <c r="AG142" s="796"/>
      <c r="AH142" s="796"/>
      <c r="AI142" s="796"/>
      <c r="AJ142" s="796"/>
    </row>
    <row r="143" spans="2:36" ht="15" x14ac:dyDescent="0.25">
      <c r="B143" s="763" t="s">
        <v>1241</v>
      </c>
      <c r="C143" s="764"/>
      <c r="D143" s="795"/>
      <c r="E143" s="764"/>
      <c r="F143" s="765"/>
      <c r="G143" s="765">
        <f t="shared" ref="G143:AJ143" si="59">+G142*$D$143*G4</f>
        <v>0</v>
      </c>
      <c r="H143" s="765">
        <f t="shared" si="59"/>
        <v>0</v>
      </c>
      <c r="I143" s="765">
        <f t="shared" si="59"/>
        <v>0</v>
      </c>
      <c r="J143" s="765">
        <f t="shared" si="59"/>
        <v>0</v>
      </c>
      <c r="K143" s="765">
        <f t="shared" si="59"/>
        <v>0</v>
      </c>
      <c r="L143" s="765">
        <f t="shared" si="59"/>
        <v>0</v>
      </c>
      <c r="M143" s="765">
        <f t="shared" si="59"/>
        <v>0</v>
      </c>
      <c r="N143" s="765">
        <f t="shared" si="59"/>
        <v>0</v>
      </c>
      <c r="O143" s="765">
        <f t="shared" si="59"/>
        <v>0</v>
      </c>
      <c r="P143" s="765">
        <f t="shared" si="59"/>
        <v>0</v>
      </c>
      <c r="Q143" s="765">
        <f t="shared" si="59"/>
        <v>0</v>
      </c>
      <c r="R143" s="765">
        <f t="shared" si="59"/>
        <v>0</v>
      </c>
      <c r="S143" s="765">
        <f t="shared" si="59"/>
        <v>0</v>
      </c>
      <c r="T143" s="765">
        <f t="shared" si="59"/>
        <v>0</v>
      </c>
      <c r="U143" s="765">
        <f t="shared" si="59"/>
        <v>0</v>
      </c>
      <c r="V143" s="765">
        <f t="shared" si="59"/>
        <v>0</v>
      </c>
      <c r="W143" s="765">
        <f t="shared" si="59"/>
        <v>0</v>
      </c>
      <c r="X143" s="765">
        <f t="shared" si="59"/>
        <v>0</v>
      </c>
      <c r="Y143" s="765">
        <f t="shared" si="59"/>
        <v>0</v>
      </c>
      <c r="Z143" s="765">
        <f t="shared" si="59"/>
        <v>0</v>
      </c>
      <c r="AA143" s="765">
        <f t="shared" si="59"/>
        <v>0</v>
      </c>
      <c r="AB143" s="765">
        <f t="shared" si="59"/>
        <v>0</v>
      </c>
      <c r="AC143" s="765">
        <f t="shared" si="59"/>
        <v>0</v>
      </c>
      <c r="AD143" s="765">
        <f t="shared" si="59"/>
        <v>0</v>
      </c>
      <c r="AE143" s="765">
        <f t="shared" si="59"/>
        <v>0</v>
      </c>
      <c r="AF143" s="765">
        <f t="shared" si="59"/>
        <v>0</v>
      </c>
      <c r="AG143" s="765">
        <f t="shared" si="59"/>
        <v>0</v>
      </c>
      <c r="AH143" s="765">
        <f t="shared" si="59"/>
        <v>0</v>
      </c>
      <c r="AI143" s="765">
        <f t="shared" si="59"/>
        <v>0</v>
      </c>
      <c r="AJ143" s="765">
        <f t="shared" si="59"/>
        <v>0</v>
      </c>
    </row>
    <row r="144" spans="2:36" ht="15" x14ac:dyDescent="0.25">
      <c r="B144" s="760" t="s">
        <v>1242</v>
      </c>
      <c r="C144" s="794"/>
      <c r="D144" s="761"/>
      <c r="E144" s="794"/>
      <c r="F144" s="762">
        <f>SUM(G144:AJ144)</f>
        <v>0</v>
      </c>
      <c r="G144" s="796"/>
      <c r="H144" s="796"/>
      <c r="I144" s="796"/>
      <c r="J144" s="796"/>
      <c r="K144" s="796"/>
      <c r="L144" s="796"/>
      <c r="M144" s="796"/>
      <c r="N144" s="796"/>
      <c r="O144" s="796"/>
      <c r="P144" s="796"/>
      <c r="Q144" s="796"/>
      <c r="R144" s="796"/>
      <c r="S144" s="796"/>
      <c r="T144" s="796"/>
      <c r="U144" s="796"/>
      <c r="V144" s="796"/>
      <c r="W144" s="796"/>
      <c r="X144" s="796"/>
      <c r="Y144" s="796"/>
      <c r="Z144" s="796"/>
      <c r="AA144" s="796"/>
      <c r="AB144" s="796"/>
      <c r="AC144" s="796"/>
      <c r="AD144" s="796"/>
      <c r="AE144" s="796"/>
      <c r="AF144" s="796"/>
      <c r="AG144" s="796"/>
      <c r="AH144" s="796"/>
      <c r="AI144" s="796"/>
      <c r="AJ144" s="796"/>
    </row>
    <row r="145" spans="2:36" ht="15" x14ac:dyDescent="0.25">
      <c r="B145" s="763" t="s">
        <v>1243</v>
      </c>
      <c r="C145" s="764"/>
      <c r="D145" s="795"/>
      <c r="E145" s="764"/>
      <c r="F145" s="765"/>
      <c r="G145" s="765">
        <f>+G144*$D$145*G4</f>
        <v>0</v>
      </c>
      <c r="H145" s="765">
        <f t="shared" ref="H145:AJ145" si="60">+H144*$D$145*H4</f>
        <v>0</v>
      </c>
      <c r="I145" s="765">
        <f t="shared" si="60"/>
        <v>0</v>
      </c>
      <c r="J145" s="765">
        <f t="shared" si="60"/>
        <v>0</v>
      </c>
      <c r="K145" s="765">
        <f t="shared" si="60"/>
        <v>0</v>
      </c>
      <c r="L145" s="765">
        <f t="shared" si="60"/>
        <v>0</v>
      </c>
      <c r="M145" s="765">
        <f t="shared" si="60"/>
        <v>0</v>
      </c>
      <c r="N145" s="765">
        <f t="shared" si="60"/>
        <v>0</v>
      </c>
      <c r="O145" s="765">
        <f t="shared" si="60"/>
        <v>0</v>
      </c>
      <c r="P145" s="765">
        <f t="shared" si="60"/>
        <v>0</v>
      </c>
      <c r="Q145" s="765">
        <f t="shared" si="60"/>
        <v>0</v>
      </c>
      <c r="R145" s="765">
        <f t="shared" si="60"/>
        <v>0</v>
      </c>
      <c r="S145" s="765">
        <f t="shared" si="60"/>
        <v>0</v>
      </c>
      <c r="T145" s="765">
        <f t="shared" si="60"/>
        <v>0</v>
      </c>
      <c r="U145" s="765">
        <f t="shared" si="60"/>
        <v>0</v>
      </c>
      <c r="V145" s="765">
        <f t="shared" si="60"/>
        <v>0</v>
      </c>
      <c r="W145" s="765">
        <f t="shared" si="60"/>
        <v>0</v>
      </c>
      <c r="X145" s="765">
        <f t="shared" si="60"/>
        <v>0</v>
      </c>
      <c r="Y145" s="765">
        <f t="shared" si="60"/>
        <v>0</v>
      </c>
      <c r="Z145" s="765">
        <f t="shared" si="60"/>
        <v>0</v>
      </c>
      <c r="AA145" s="765">
        <f t="shared" si="60"/>
        <v>0</v>
      </c>
      <c r="AB145" s="765">
        <f t="shared" si="60"/>
        <v>0</v>
      </c>
      <c r="AC145" s="765">
        <f t="shared" si="60"/>
        <v>0</v>
      </c>
      <c r="AD145" s="765">
        <f t="shared" si="60"/>
        <v>0</v>
      </c>
      <c r="AE145" s="765">
        <f t="shared" si="60"/>
        <v>0</v>
      </c>
      <c r="AF145" s="765">
        <f t="shared" si="60"/>
        <v>0</v>
      </c>
      <c r="AG145" s="765">
        <f t="shared" si="60"/>
        <v>0</v>
      </c>
      <c r="AH145" s="765">
        <f t="shared" si="60"/>
        <v>0</v>
      </c>
      <c r="AI145" s="765">
        <f t="shared" si="60"/>
        <v>0</v>
      </c>
      <c r="AJ145" s="765">
        <f t="shared" si="60"/>
        <v>0</v>
      </c>
    </row>
    <row r="146" spans="2:36" ht="15" x14ac:dyDescent="0.25">
      <c r="B146" s="760" t="s">
        <v>1244</v>
      </c>
      <c r="C146" s="794"/>
      <c r="D146" s="761"/>
      <c r="E146" s="794"/>
      <c r="F146" s="762">
        <f>SUM(G146:AJ146)</f>
        <v>0</v>
      </c>
      <c r="G146" s="796"/>
      <c r="H146" s="796"/>
      <c r="I146" s="796"/>
      <c r="J146" s="796"/>
      <c r="K146" s="796"/>
      <c r="L146" s="796"/>
      <c r="M146" s="796"/>
      <c r="N146" s="796"/>
      <c r="O146" s="796"/>
      <c r="P146" s="796"/>
      <c r="Q146" s="796"/>
      <c r="R146" s="796"/>
      <c r="S146" s="796"/>
      <c r="T146" s="796"/>
      <c r="U146" s="796"/>
      <c r="V146" s="796"/>
      <c r="W146" s="796"/>
      <c r="X146" s="796"/>
      <c r="Y146" s="796"/>
      <c r="Z146" s="796"/>
      <c r="AA146" s="796"/>
      <c r="AB146" s="796"/>
      <c r="AC146" s="796"/>
      <c r="AD146" s="796"/>
      <c r="AE146" s="796"/>
      <c r="AF146" s="796"/>
      <c r="AG146" s="796"/>
      <c r="AH146" s="796"/>
      <c r="AI146" s="796"/>
      <c r="AJ146" s="796"/>
    </row>
    <row r="147" spans="2:36" ht="15" x14ac:dyDescent="0.25">
      <c r="B147" s="763" t="s">
        <v>1245</v>
      </c>
      <c r="C147" s="764"/>
      <c r="D147" s="795"/>
      <c r="E147" s="764"/>
      <c r="F147" s="765"/>
      <c r="G147" s="765">
        <f>+G146*$D$147*G4</f>
        <v>0</v>
      </c>
      <c r="H147" s="765">
        <f t="shared" ref="H147:AJ147" si="61">+H146*$D$147*H4</f>
        <v>0</v>
      </c>
      <c r="I147" s="765">
        <f t="shared" si="61"/>
        <v>0</v>
      </c>
      <c r="J147" s="765">
        <f t="shared" si="61"/>
        <v>0</v>
      </c>
      <c r="K147" s="765">
        <f t="shared" si="61"/>
        <v>0</v>
      </c>
      <c r="L147" s="765">
        <f t="shared" si="61"/>
        <v>0</v>
      </c>
      <c r="M147" s="765">
        <f t="shared" si="61"/>
        <v>0</v>
      </c>
      <c r="N147" s="765">
        <f t="shared" si="61"/>
        <v>0</v>
      </c>
      <c r="O147" s="765">
        <f t="shared" si="61"/>
        <v>0</v>
      </c>
      <c r="P147" s="765">
        <f t="shared" si="61"/>
        <v>0</v>
      </c>
      <c r="Q147" s="765">
        <f t="shared" si="61"/>
        <v>0</v>
      </c>
      <c r="R147" s="765">
        <f t="shared" si="61"/>
        <v>0</v>
      </c>
      <c r="S147" s="765">
        <f t="shared" si="61"/>
        <v>0</v>
      </c>
      <c r="T147" s="765">
        <f t="shared" si="61"/>
        <v>0</v>
      </c>
      <c r="U147" s="765">
        <f t="shared" si="61"/>
        <v>0</v>
      </c>
      <c r="V147" s="765">
        <f t="shared" si="61"/>
        <v>0</v>
      </c>
      <c r="W147" s="765">
        <f t="shared" si="61"/>
        <v>0</v>
      </c>
      <c r="X147" s="765">
        <f t="shared" si="61"/>
        <v>0</v>
      </c>
      <c r="Y147" s="765">
        <f t="shared" si="61"/>
        <v>0</v>
      </c>
      <c r="Z147" s="765">
        <f t="shared" si="61"/>
        <v>0</v>
      </c>
      <c r="AA147" s="765">
        <f t="shared" si="61"/>
        <v>0</v>
      </c>
      <c r="AB147" s="765">
        <f t="shared" si="61"/>
        <v>0</v>
      </c>
      <c r="AC147" s="765">
        <f t="shared" si="61"/>
        <v>0</v>
      </c>
      <c r="AD147" s="765">
        <f t="shared" si="61"/>
        <v>0</v>
      </c>
      <c r="AE147" s="765">
        <f t="shared" si="61"/>
        <v>0</v>
      </c>
      <c r="AF147" s="765">
        <f t="shared" si="61"/>
        <v>0</v>
      </c>
      <c r="AG147" s="765">
        <f t="shared" si="61"/>
        <v>0</v>
      </c>
      <c r="AH147" s="765">
        <f t="shared" si="61"/>
        <v>0</v>
      </c>
      <c r="AI147" s="765">
        <f t="shared" si="61"/>
        <v>0</v>
      </c>
      <c r="AJ147" s="765">
        <f t="shared" si="61"/>
        <v>0</v>
      </c>
    </row>
    <row r="148" spans="2:36" ht="15" x14ac:dyDescent="0.25">
      <c r="B148" s="760" t="s">
        <v>1246</v>
      </c>
      <c r="C148" s="794"/>
      <c r="D148" s="761"/>
      <c r="E148" s="794"/>
      <c r="F148" s="762">
        <f>SUM(G148:AJ148)</f>
        <v>0</v>
      </c>
      <c r="G148" s="796"/>
      <c r="H148" s="796"/>
      <c r="I148" s="796"/>
      <c r="J148" s="796"/>
      <c r="K148" s="796"/>
      <c r="L148" s="796"/>
      <c r="M148" s="796"/>
      <c r="N148" s="796"/>
      <c r="O148" s="796"/>
      <c r="P148" s="796"/>
      <c r="Q148" s="796"/>
      <c r="R148" s="796"/>
      <c r="S148" s="796"/>
      <c r="T148" s="796"/>
      <c r="U148" s="796"/>
      <c r="V148" s="796"/>
      <c r="W148" s="796"/>
      <c r="X148" s="796"/>
      <c r="Y148" s="796"/>
      <c r="Z148" s="796"/>
      <c r="AA148" s="796"/>
      <c r="AB148" s="796"/>
      <c r="AC148" s="796"/>
      <c r="AD148" s="796"/>
      <c r="AE148" s="796"/>
      <c r="AF148" s="796"/>
      <c r="AG148" s="796"/>
      <c r="AH148" s="796"/>
      <c r="AI148" s="796"/>
      <c r="AJ148" s="796"/>
    </row>
    <row r="149" spans="2:36" ht="15" x14ac:dyDescent="0.25">
      <c r="B149" s="763" t="s">
        <v>1247</v>
      </c>
      <c r="C149" s="764"/>
      <c r="D149" s="795"/>
      <c r="E149" s="764"/>
      <c r="F149" s="765"/>
      <c r="G149" s="765">
        <f t="shared" ref="G149:AJ149" si="62">+G148*$D$149*G4</f>
        <v>0</v>
      </c>
      <c r="H149" s="765">
        <f t="shared" si="62"/>
        <v>0</v>
      </c>
      <c r="I149" s="765">
        <f t="shared" si="62"/>
        <v>0</v>
      </c>
      <c r="J149" s="765">
        <f t="shared" si="62"/>
        <v>0</v>
      </c>
      <c r="K149" s="765">
        <f t="shared" si="62"/>
        <v>0</v>
      </c>
      <c r="L149" s="765">
        <f t="shared" si="62"/>
        <v>0</v>
      </c>
      <c r="M149" s="765">
        <f t="shared" si="62"/>
        <v>0</v>
      </c>
      <c r="N149" s="765">
        <f t="shared" si="62"/>
        <v>0</v>
      </c>
      <c r="O149" s="765">
        <f t="shared" si="62"/>
        <v>0</v>
      </c>
      <c r="P149" s="765">
        <f t="shared" si="62"/>
        <v>0</v>
      </c>
      <c r="Q149" s="765">
        <f t="shared" si="62"/>
        <v>0</v>
      </c>
      <c r="R149" s="765">
        <f t="shared" si="62"/>
        <v>0</v>
      </c>
      <c r="S149" s="765">
        <f t="shared" si="62"/>
        <v>0</v>
      </c>
      <c r="T149" s="765">
        <f t="shared" si="62"/>
        <v>0</v>
      </c>
      <c r="U149" s="765">
        <f t="shared" si="62"/>
        <v>0</v>
      </c>
      <c r="V149" s="765">
        <f t="shared" si="62"/>
        <v>0</v>
      </c>
      <c r="W149" s="765">
        <f t="shared" si="62"/>
        <v>0</v>
      </c>
      <c r="X149" s="765">
        <f t="shared" si="62"/>
        <v>0</v>
      </c>
      <c r="Y149" s="765">
        <f t="shared" si="62"/>
        <v>0</v>
      </c>
      <c r="Z149" s="765">
        <f t="shared" si="62"/>
        <v>0</v>
      </c>
      <c r="AA149" s="765">
        <f t="shared" si="62"/>
        <v>0</v>
      </c>
      <c r="AB149" s="765">
        <f t="shared" si="62"/>
        <v>0</v>
      </c>
      <c r="AC149" s="765">
        <f t="shared" si="62"/>
        <v>0</v>
      </c>
      <c r="AD149" s="765">
        <f t="shared" si="62"/>
        <v>0</v>
      </c>
      <c r="AE149" s="765">
        <f t="shared" si="62"/>
        <v>0</v>
      </c>
      <c r="AF149" s="765">
        <f t="shared" si="62"/>
        <v>0</v>
      </c>
      <c r="AG149" s="765">
        <f t="shared" si="62"/>
        <v>0</v>
      </c>
      <c r="AH149" s="765">
        <f t="shared" si="62"/>
        <v>0</v>
      </c>
      <c r="AI149" s="765">
        <f t="shared" si="62"/>
        <v>0</v>
      </c>
      <c r="AJ149" s="765">
        <f t="shared" si="62"/>
        <v>0</v>
      </c>
    </row>
    <row r="150" spans="2:36" x14ac:dyDescent="0.2">
      <c r="B150" s="773"/>
    </row>
    <row r="151" spans="2:36" ht="15" x14ac:dyDescent="0.25">
      <c r="B151" s="760" t="s">
        <v>57</v>
      </c>
      <c r="C151" s="794"/>
      <c r="D151" s="761"/>
      <c r="E151" s="794"/>
      <c r="F151" s="762">
        <f>SUM(G151:AJ151)</f>
        <v>0</v>
      </c>
      <c r="G151" s="796"/>
      <c r="H151" s="796"/>
      <c r="I151" s="796"/>
      <c r="J151" s="796"/>
      <c r="K151" s="796"/>
      <c r="L151" s="796"/>
      <c r="M151" s="796"/>
      <c r="N151" s="796"/>
      <c r="O151" s="796"/>
      <c r="P151" s="796"/>
      <c r="Q151" s="796"/>
      <c r="R151" s="796"/>
      <c r="S151" s="796"/>
      <c r="T151" s="796"/>
      <c r="U151" s="796"/>
      <c r="V151" s="796"/>
      <c r="W151" s="796"/>
      <c r="X151" s="796"/>
      <c r="Y151" s="796"/>
      <c r="Z151" s="796"/>
      <c r="AA151" s="796"/>
      <c r="AB151" s="796"/>
      <c r="AC151" s="796"/>
      <c r="AD151" s="796"/>
      <c r="AE151" s="796"/>
      <c r="AF151" s="796"/>
      <c r="AG151" s="796"/>
      <c r="AH151" s="796"/>
      <c r="AI151" s="796"/>
      <c r="AJ151" s="796"/>
    </row>
    <row r="152" spans="2:36" ht="15" x14ac:dyDescent="0.25">
      <c r="B152" s="763" t="s">
        <v>1248</v>
      </c>
      <c r="C152" s="764"/>
      <c r="D152" s="795"/>
      <c r="E152" s="764"/>
      <c r="F152" s="765"/>
      <c r="G152" s="765">
        <f t="shared" ref="G152:AJ152" si="63">+G151*$D$152*G4</f>
        <v>0</v>
      </c>
      <c r="H152" s="765">
        <f t="shared" si="63"/>
        <v>0</v>
      </c>
      <c r="I152" s="765">
        <f t="shared" si="63"/>
        <v>0</v>
      </c>
      <c r="J152" s="765">
        <f t="shared" si="63"/>
        <v>0</v>
      </c>
      <c r="K152" s="765">
        <f t="shared" si="63"/>
        <v>0</v>
      </c>
      <c r="L152" s="765">
        <f t="shared" si="63"/>
        <v>0</v>
      </c>
      <c r="M152" s="765">
        <f t="shared" si="63"/>
        <v>0</v>
      </c>
      <c r="N152" s="765">
        <f t="shared" si="63"/>
        <v>0</v>
      </c>
      <c r="O152" s="765">
        <f t="shared" si="63"/>
        <v>0</v>
      </c>
      <c r="P152" s="765">
        <f t="shared" si="63"/>
        <v>0</v>
      </c>
      <c r="Q152" s="765">
        <f t="shared" si="63"/>
        <v>0</v>
      </c>
      <c r="R152" s="765">
        <f t="shared" si="63"/>
        <v>0</v>
      </c>
      <c r="S152" s="765">
        <f t="shared" si="63"/>
        <v>0</v>
      </c>
      <c r="T152" s="765">
        <f t="shared" si="63"/>
        <v>0</v>
      </c>
      <c r="U152" s="765">
        <f t="shared" si="63"/>
        <v>0</v>
      </c>
      <c r="V152" s="765">
        <f t="shared" si="63"/>
        <v>0</v>
      </c>
      <c r="W152" s="765">
        <f t="shared" si="63"/>
        <v>0</v>
      </c>
      <c r="X152" s="765">
        <f t="shared" si="63"/>
        <v>0</v>
      </c>
      <c r="Y152" s="765">
        <f t="shared" si="63"/>
        <v>0</v>
      </c>
      <c r="Z152" s="765">
        <f t="shared" si="63"/>
        <v>0</v>
      </c>
      <c r="AA152" s="765">
        <f t="shared" si="63"/>
        <v>0</v>
      </c>
      <c r="AB152" s="765">
        <f t="shared" si="63"/>
        <v>0</v>
      </c>
      <c r="AC152" s="765">
        <f t="shared" si="63"/>
        <v>0</v>
      </c>
      <c r="AD152" s="765">
        <f t="shared" si="63"/>
        <v>0</v>
      </c>
      <c r="AE152" s="765">
        <f t="shared" si="63"/>
        <v>0</v>
      </c>
      <c r="AF152" s="765">
        <f t="shared" si="63"/>
        <v>0</v>
      </c>
      <c r="AG152" s="765">
        <f t="shared" si="63"/>
        <v>0</v>
      </c>
      <c r="AH152" s="765">
        <f t="shared" si="63"/>
        <v>0</v>
      </c>
      <c r="AI152" s="765">
        <f t="shared" si="63"/>
        <v>0</v>
      </c>
      <c r="AJ152" s="765">
        <f t="shared" si="63"/>
        <v>0</v>
      </c>
    </row>
    <row r="153" spans="2:36" ht="15" x14ac:dyDescent="0.25">
      <c r="B153" s="760" t="s">
        <v>1249</v>
      </c>
      <c r="C153" s="794"/>
      <c r="D153" s="761"/>
      <c r="E153" s="794"/>
      <c r="F153" s="762">
        <f>SUM(G153:AJ153)</f>
        <v>0</v>
      </c>
      <c r="G153" s="796"/>
      <c r="H153" s="796"/>
      <c r="I153" s="796"/>
      <c r="J153" s="796"/>
      <c r="K153" s="796"/>
      <c r="L153" s="796"/>
      <c r="M153" s="796"/>
      <c r="N153" s="796"/>
      <c r="O153" s="796"/>
      <c r="P153" s="796"/>
      <c r="Q153" s="796"/>
      <c r="R153" s="796"/>
      <c r="S153" s="796"/>
      <c r="T153" s="796"/>
      <c r="U153" s="796"/>
      <c r="V153" s="796"/>
      <c r="W153" s="796"/>
      <c r="X153" s="796"/>
      <c r="Y153" s="796"/>
      <c r="Z153" s="796"/>
      <c r="AA153" s="796"/>
      <c r="AB153" s="796"/>
      <c r="AC153" s="796"/>
      <c r="AD153" s="796"/>
      <c r="AE153" s="796"/>
      <c r="AF153" s="796"/>
      <c r="AG153" s="796"/>
      <c r="AH153" s="796"/>
      <c r="AI153" s="796"/>
      <c r="AJ153" s="796"/>
    </row>
    <row r="154" spans="2:36" ht="15" x14ac:dyDescent="0.25">
      <c r="B154" s="763" t="s">
        <v>1250</v>
      </c>
      <c r="C154" s="764"/>
      <c r="D154" s="795"/>
      <c r="E154" s="764"/>
      <c r="F154" s="765"/>
      <c r="G154" s="765">
        <f t="shared" ref="G154:AJ154" si="64">+G153*$D$154*G4</f>
        <v>0</v>
      </c>
      <c r="H154" s="765">
        <f t="shared" si="64"/>
        <v>0</v>
      </c>
      <c r="I154" s="765">
        <f t="shared" si="64"/>
        <v>0</v>
      </c>
      <c r="J154" s="765">
        <f t="shared" si="64"/>
        <v>0</v>
      </c>
      <c r="K154" s="765">
        <f t="shared" si="64"/>
        <v>0</v>
      </c>
      <c r="L154" s="765">
        <f t="shared" si="64"/>
        <v>0</v>
      </c>
      <c r="M154" s="765">
        <f t="shared" si="64"/>
        <v>0</v>
      </c>
      <c r="N154" s="765">
        <f t="shared" si="64"/>
        <v>0</v>
      </c>
      <c r="O154" s="765">
        <f t="shared" si="64"/>
        <v>0</v>
      </c>
      <c r="P154" s="765">
        <f t="shared" si="64"/>
        <v>0</v>
      </c>
      <c r="Q154" s="765">
        <f t="shared" si="64"/>
        <v>0</v>
      </c>
      <c r="R154" s="765">
        <f t="shared" si="64"/>
        <v>0</v>
      </c>
      <c r="S154" s="765">
        <f t="shared" si="64"/>
        <v>0</v>
      </c>
      <c r="T154" s="765">
        <f t="shared" si="64"/>
        <v>0</v>
      </c>
      <c r="U154" s="765">
        <f t="shared" si="64"/>
        <v>0</v>
      </c>
      <c r="V154" s="765">
        <f t="shared" si="64"/>
        <v>0</v>
      </c>
      <c r="W154" s="765">
        <f t="shared" si="64"/>
        <v>0</v>
      </c>
      <c r="X154" s="765">
        <f t="shared" si="64"/>
        <v>0</v>
      </c>
      <c r="Y154" s="765">
        <f t="shared" si="64"/>
        <v>0</v>
      </c>
      <c r="Z154" s="765">
        <f t="shared" si="64"/>
        <v>0</v>
      </c>
      <c r="AA154" s="765">
        <f t="shared" si="64"/>
        <v>0</v>
      </c>
      <c r="AB154" s="765">
        <f t="shared" si="64"/>
        <v>0</v>
      </c>
      <c r="AC154" s="765">
        <f t="shared" si="64"/>
        <v>0</v>
      </c>
      <c r="AD154" s="765">
        <f t="shared" si="64"/>
        <v>0</v>
      </c>
      <c r="AE154" s="765">
        <f t="shared" si="64"/>
        <v>0</v>
      </c>
      <c r="AF154" s="765">
        <f t="shared" si="64"/>
        <v>0</v>
      </c>
      <c r="AG154" s="765">
        <f t="shared" si="64"/>
        <v>0</v>
      </c>
      <c r="AH154" s="765">
        <f t="shared" si="64"/>
        <v>0</v>
      </c>
      <c r="AI154" s="765">
        <f t="shared" si="64"/>
        <v>0</v>
      </c>
      <c r="AJ154" s="765">
        <f t="shared" si="64"/>
        <v>0</v>
      </c>
    </row>
    <row r="155" spans="2:36" ht="15" x14ac:dyDescent="0.25">
      <c r="B155" s="760" t="s">
        <v>1251</v>
      </c>
      <c r="C155" s="794"/>
      <c r="D155" s="761"/>
      <c r="E155" s="794"/>
      <c r="F155" s="762">
        <f>SUM(G155:AJ155)</f>
        <v>0</v>
      </c>
      <c r="G155" s="796"/>
      <c r="H155" s="796"/>
      <c r="I155" s="796"/>
      <c r="J155" s="796"/>
      <c r="K155" s="796"/>
      <c r="L155" s="796"/>
      <c r="M155" s="796"/>
      <c r="N155" s="796"/>
      <c r="O155" s="796"/>
      <c r="P155" s="796"/>
      <c r="Q155" s="796"/>
      <c r="R155" s="796"/>
      <c r="S155" s="796"/>
      <c r="T155" s="796"/>
      <c r="U155" s="796"/>
      <c r="V155" s="796"/>
      <c r="W155" s="796"/>
      <c r="X155" s="796"/>
      <c r="Y155" s="796"/>
      <c r="Z155" s="796"/>
      <c r="AA155" s="796"/>
      <c r="AB155" s="796"/>
      <c r="AC155" s="796"/>
      <c r="AD155" s="796"/>
      <c r="AE155" s="796"/>
      <c r="AF155" s="796"/>
      <c r="AG155" s="796"/>
      <c r="AH155" s="796"/>
      <c r="AI155" s="796"/>
      <c r="AJ155" s="796"/>
    </row>
    <row r="156" spans="2:36" ht="15" x14ac:dyDescent="0.25">
      <c r="B156" s="763" t="s">
        <v>1252</v>
      </c>
      <c r="C156" s="764"/>
      <c r="D156" s="795"/>
      <c r="E156" s="764"/>
      <c r="F156" s="765"/>
      <c r="G156" s="765">
        <f t="shared" ref="G156:AJ156" si="65">+G155*$D$156*G4</f>
        <v>0</v>
      </c>
      <c r="H156" s="765">
        <f t="shared" si="65"/>
        <v>0</v>
      </c>
      <c r="I156" s="765">
        <f t="shared" si="65"/>
        <v>0</v>
      </c>
      <c r="J156" s="765">
        <f t="shared" si="65"/>
        <v>0</v>
      </c>
      <c r="K156" s="765">
        <f t="shared" si="65"/>
        <v>0</v>
      </c>
      <c r="L156" s="765">
        <f t="shared" si="65"/>
        <v>0</v>
      </c>
      <c r="M156" s="765">
        <f t="shared" si="65"/>
        <v>0</v>
      </c>
      <c r="N156" s="765">
        <f t="shared" si="65"/>
        <v>0</v>
      </c>
      <c r="O156" s="765">
        <f t="shared" si="65"/>
        <v>0</v>
      </c>
      <c r="P156" s="765">
        <f t="shared" si="65"/>
        <v>0</v>
      </c>
      <c r="Q156" s="765">
        <f t="shared" si="65"/>
        <v>0</v>
      </c>
      <c r="R156" s="765">
        <f t="shared" si="65"/>
        <v>0</v>
      </c>
      <c r="S156" s="765">
        <f t="shared" si="65"/>
        <v>0</v>
      </c>
      <c r="T156" s="765">
        <f t="shared" si="65"/>
        <v>0</v>
      </c>
      <c r="U156" s="765">
        <f t="shared" si="65"/>
        <v>0</v>
      </c>
      <c r="V156" s="765">
        <f t="shared" si="65"/>
        <v>0</v>
      </c>
      <c r="W156" s="765">
        <f t="shared" si="65"/>
        <v>0</v>
      </c>
      <c r="X156" s="765">
        <f t="shared" si="65"/>
        <v>0</v>
      </c>
      <c r="Y156" s="765">
        <f t="shared" si="65"/>
        <v>0</v>
      </c>
      <c r="Z156" s="765">
        <f t="shared" si="65"/>
        <v>0</v>
      </c>
      <c r="AA156" s="765">
        <f t="shared" si="65"/>
        <v>0</v>
      </c>
      <c r="AB156" s="765">
        <f t="shared" si="65"/>
        <v>0</v>
      </c>
      <c r="AC156" s="765">
        <f t="shared" si="65"/>
        <v>0</v>
      </c>
      <c r="AD156" s="765">
        <f t="shared" si="65"/>
        <v>0</v>
      </c>
      <c r="AE156" s="765">
        <f t="shared" si="65"/>
        <v>0</v>
      </c>
      <c r="AF156" s="765">
        <f t="shared" si="65"/>
        <v>0</v>
      </c>
      <c r="AG156" s="765">
        <f t="shared" si="65"/>
        <v>0</v>
      </c>
      <c r="AH156" s="765">
        <f t="shared" si="65"/>
        <v>0</v>
      </c>
      <c r="AI156" s="765">
        <f t="shared" si="65"/>
        <v>0</v>
      </c>
      <c r="AJ156" s="765">
        <f t="shared" si="65"/>
        <v>0</v>
      </c>
    </row>
    <row r="157" spans="2:36" ht="15" x14ac:dyDescent="0.25">
      <c r="B157" s="760" t="s">
        <v>1253</v>
      </c>
      <c r="C157" s="794"/>
      <c r="D157" s="761"/>
      <c r="E157" s="794"/>
      <c r="F157" s="762">
        <f>SUM(G157:AJ157)</f>
        <v>0</v>
      </c>
      <c r="G157" s="796"/>
      <c r="H157" s="796"/>
      <c r="I157" s="796"/>
      <c r="J157" s="796"/>
      <c r="K157" s="796"/>
      <c r="L157" s="796"/>
      <c r="M157" s="796"/>
      <c r="N157" s="796"/>
      <c r="O157" s="796"/>
      <c r="P157" s="796"/>
      <c r="Q157" s="796"/>
      <c r="R157" s="796"/>
      <c r="S157" s="796"/>
      <c r="T157" s="796"/>
      <c r="U157" s="796"/>
      <c r="V157" s="796"/>
      <c r="W157" s="796"/>
      <c r="X157" s="796"/>
      <c r="Y157" s="796"/>
      <c r="Z157" s="796"/>
      <c r="AA157" s="796"/>
      <c r="AB157" s="796"/>
      <c r="AC157" s="796"/>
      <c r="AD157" s="796"/>
      <c r="AE157" s="796"/>
      <c r="AF157" s="796"/>
      <c r="AG157" s="796"/>
      <c r="AH157" s="796"/>
      <c r="AI157" s="796"/>
      <c r="AJ157" s="796"/>
    </row>
    <row r="158" spans="2:36" ht="15" x14ac:dyDescent="0.25">
      <c r="B158" s="763" t="s">
        <v>1254</v>
      </c>
      <c r="C158" s="764"/>
      <c r="D158" s="795"/>
      <c r="E158" s="764"/>
      <c r="F158" s="765"/>
      <c r="G158" s="765">
        <f t="shared" ref="G158:AJ158" si="66">+G157*$D$158*G4</f>
        <v>0</v>
      </c>
      <c r="H158" s="765">
        <f t="shared" si="66"/>
        <v>0</v>
      </c>
      <c r="I158" s="765">
        <f t="shared" si="66"/>
        <v>0</v>
      </c>
      <c r="J158" s="765">
        <f t="shared" si="66"/>
        <v>0</v>
      </c>
      <c r="K158" s="765">
        <f t="shared" si="66"/>
        <v>0</v>
      </c>
      <c r="L158" s="765">
        <f t="shared" si="66"/>
        <v>0</v>
      </c>
      <c r="M158" s="765">
        <f t="shared" si="66"/>
        <v>0</v>
      </c>
      <c r="N158" s="765">
        <f t="shared" si="66"/>
        <v>0</v>
      </c>
      <c r="O158" s="765">
        <f t="shared" si="66"/>
        <v>0</v>
      </c>
      <c r="P158" s="765">
        <f t="shared" si="66"/>
        <v>0</v>
      </c>
      <c r="Q158" s="765">
        <f t="shared" si="66"/>
        <v>0</v>
      </c>
      <c r="R158" s="765">
        <f t="shared" si="66"/>
        <v>0</v>
      </c>
      <c r="S158" s="765">
        <f t="shared" si="66"/>
        <v>0</v>
      </c>
      <c r="T158" s="765">
        <f t="shared" si="66"/>
        <v>0</v>
      </c>
      <c r="U158" s="765">
        <f t="shared" si="66"/>
        <v>0</v>
      </c>
      <c r="V158" s="765">
        <f t="shared" si="66"/>
        <v>0</v>
      </c>
      <c r="W158" s="765">
        <f t="shared" si="66"/>
        <v>0</v>
      </c>
      <c r="X158" s="765">
        <f t="shared" si="66"/>
        <v>0</v>
      </c>
      <c r="Y158" s="765">
        <f t="shared" si="66"/>
        <v>0</v>
      </c>
      <c r="Z158" s="765">
        <f t="shared" si="66"/>
        <v>0</v>
      </c>
      <c r="AA158" s="765">
        <f t="shared" si="66"/>
        <v>0</v>
      </c>
      <c r="AB158" s="765">
        <f t="shared" si="66"/>
        <v>0</v>
      </c>
      <c r="AC158" s="765">
        <f t="shared" si="66"/>
        <v>0</v>
      </c>
      <c r="AD158" s="765">
        <f t="shared" si="66"/>
        <v>0</v>
      </c>
      <c r="AE158" s="765">
        <f t="shared" si="66"/>
        <v>0</v>
      </c>
      <c r="AF158" s="765">
        <f t="shared" si="66"/>
        <v>0</v>
      </c>
      <c r="AG158" s="765">
        <f t="shared" si="66"/>
        <v>0</v>
      </c>
      <c r="AH158" s="765">
        <f t="shared" si="66"/>
        <v>0</v>
      </c>
      <c r="AI158" s="765">
        <f t="shared" si="66"/>
        <v>0</v>
      </c>
      <c r="AJ158" s="765">
        <f t="shared" si="66"/>
        <v>0</v>
      </c>
    </row>
    <row r="159" spans="2:36" ht="15" x14ac:dyDescent="0.25">
      <c r="B159" s="760" t="s">
        <v>1255</v>
      </c>
      <c r="C159" s="794"/>
      <c r="D159" s="761"/>
      <c r="E159" s="794"/>
      <c r="F159" s="762">
        <f>SUM(G159:AJ159)</f>
        <v>0</v>
      </c>
      <c r="G159" s="796"/>
      <c r="H159" s="796"/>
      <c r="I159" s="796"/>
      <c r="J159" s="796"/>
      <c r="K159" s="796"/>
      <c r="L159" s="796"/>
      <c r="M159" s="796"/>
      <c r="N159" s="796"/>
      <c r="O159" s="796"/>
      <c r="P159" s="796"/>
      <c r="Q159" s="796"/>
      <c r="R159" s="796"/>
      <c r="S159" s="796"/>
      <c r="T159" s="796"/>
      <c r="U159" s="796"/>
      <c r="V159" s="796"/>
      <c r="W159" s="796"/>
      <c r="X159" s="796"/>
      <c r="Y159" s="796"/>
      <c r="Z159" s="796"/>
      <c r="AA159" s="796"/>
      <c r="AB159" s="796"/>
      <c r="AC159" s="796"/>
      <c r="AD159" s="796"/>
      <c r="AE159" s="796"/>
      <c r="AF159" s="796"/>
      <c r="AG159" s="796"/>
      <c r="AH159" s="796"/>
      <c r="AI159" s="796"/>
      <c r="AJ159" s="796"/>
    </row>
    <row r="160" spans="2:36" ht="15" x14ac:dyDescent="0.25">
      <c r="B160" s="763" t="s">
        <v>1256</v>
      </c>
      <c r="C160" s="764"/>
      <c r="D160" s="795"/>
      <c r="E160" s="764"/>
      <c r="F160" s="765"/>
      <c r="G160" s="765">
        <f t="shared" ref="G160:AJ160" si="67">+G159*$D$160*G4</f>
        <v>0</v>
      </c>
      <c r="H160" s="765">
        <f t="shared" si="67"/>
        <v>0</v>
      </c>
      <c r="I160" s="765">
        <f t="shared" si="67"/>
        <v>0</v>
      </c>
      <c r="J160" s="765">
        <f t="shared" si="67"/>
        <v>0</v>
      </c>
      <c r="K160" s="765">
        <f t="shared" si="67"/>
        <v>0</v>
      </c>
      <c r="L160" s="765">
        <f t="shared" si="67"/>
        <v>0</v>
      </c>
      <c r="M160" s="765">
        <f t="shared" si="67"/>
        <v>0</v>
      </c>
      <c r="N160" s="765">
        <f t="shared" si="67"/>
        <v>0</v>
      </c>
      <c r="O160" s="765">
        <f t="shared" si="67"/>
        <v>0</v>
      </c>
      <c r="P160" s="765">
        <f t="shared" si="67"/>
        <v>0</v>
      </c>
      <c r="Q160" s="765">
        <f t="shared" si="67"/>
        <v>0</v>
      </c>
      <c r="R160" s="765">
        <f t="shared" si="67"/>
        <v>0</v>
      </c>
      <c r="S160" s="765">
        <f t="shared" si="67"/>
        <v>0</v>
      </c>
      <c r="T160" s="765">
        <f t="shared" si="67"/>
        <v>0</v>
      </c>
      <c r="U160" s="765">
        <f t="shared" si="67"/>
        <v>0</v>
      </c>
      <c r="V160" s="765">
        <f t="shared" si="67"/>
        <v>0</v>
      </c>
      <c r="W160" s="765">
        <f t="shared" si="67"/>
        <v>0</v>
      </c>
      <c r="X160" s="765">
        <f t="shared" si="67"/>
        <v>0</v>
      </c>
      <c r="Y160" s="765">
        <f t="shared" si="67"/>
        <v>0</v>
      </c>
      <c r="Z160" s="765">
        <f t="shared" si="67"/>
        <v>0</v>
      </c>
      <c r="AA160" s="765">
        <f t="shared" si="67"/>
        <v>0</v>
      </c>
      <c r="AB160" s="765">
        <f t="shared" si="67"/>
        <v>0</v>
      </c>
      <c r="AC160" s="765">
        <f t="shared" si="67"/>
        <v>0</v>
      </c>
      <c r="AD160" s="765">
        <f t="shared" si="67"/>
        <v>0</v>
      </c>
      <c r="AE160" s="765">
        <f t="shared" si="67"/>
        <v>0</v>
      </c>
      <c r="AF160" s="765">
        <f t="shared" si="67"/>
        <v>0</v>
      </c>
      <c r="AG160" s="765">
        <f t="shared" si="67"/>
        <v>0</v>
      </c>
      <c r="AH160" s="765">
        <f t="shared" si="67"/>
        <v>0</v>
      </c>
      <c r="AI160" s="765">
        <f t="shared" si="67"/>
        <v>0</v>
      </c>
      <c r="AJ160" s="765">
        <f t="shared" si="67"/>
        <v>0</v>
      </c>
    </row>
    <row r="162" spans="1:36" ht="18" x14ac:dyDescent="0.25">
      <c r="B162" s="774" t="s">
        <v>1257</v>
      </c>
      <c r="C162" s="775"/>
      <c r="D162" s="776"/>
      <c r="E162" s="775"/>
      <c r="F162" s="777"/>
      <c r="G162" s="777">
        <f>+G109+G111+G113+G115+G117+G119+G121+G124+G126+G128+G130+G132+G135+G137+G139+G141+G143+G145+G147+G149+G152+G154+G156+G158+G160</f>
        <v>0</v>
      </c>
      <c r="H162" s="777">
        <f t="shared" ref="H162:AJ162" si="68">+H109+H111+H113+H115+H117+H119+H121+H124+H126+H128+H130+H132+H135+H137+H139+H141+H143+H145+H147+H149+H152+H154+H156+H158+H160</f>
        <v>0</v>
      </c>
      <c r="I162" s="777">
        <f t="shared" si="68"/>
        <v>0</v>
      </c>
      <c r="J162" s="777">
        <f t="shared" si="68"/>
        <v>0</v>
      </c>
      <c r="K162" s="777">
        <f t="shared" si="68"/>
        <v>0</v>
      </c>
      <c r="L162" s="777">
        <f t="shared" si="68"/>
        <v>0</v>
      </c>
      <c r="M162" s="777">
        <f t="shared" si="68"/>
        <v>0</v>
      </c>
      <c r="N162" s="777">
        <f t="shared" si="68"/>
        <v>0</v>
      </c>
      <c r="O162" s="777">
        <f t="shared" si="68"/>
        <v>0</v>
      </c>
      <c r="P162" s="777">
        <f t="shared" si="68"/>
        <v>0</v>
      </c>
      <c r="Q162" s="777">
        <f t="shared" si="68"/>
        <v>0</v>
      </c>
      <c r="R162" s="777">
        <f t="shared" si="68"/>
        <v>0</v>
      </c>
      <c r="S162" s="777">
        <f t="shared" si="68"/>
        <v>0</v>
      </c>
      <c r="T162" s="777">
        <f t="shared" si="68"/>
        <v>0</v>
      </c>
      <c r="U162" s="777">
        <f t="shared" si="68"/>
        <v>0</v>
      </c>
      <c r="V162" s="777">
        <f t="shared" si="68"/>
        <v>0</v>
      </c>
      <c r="W162" s="777">
        <f t="shared" si="68"/>
        <v>0</v>
      </c>
      <c r="X162" s="777">
        <f t="shared" si="68"/>
        <v>0</v>
      </c>
      <c r="Y162" s="777">
        <f t="shared" si="68"/>
        <v>0</v>
      </c>
      <c r="Z162" s="777">
        <f t="shared" si="68"/>
        <v>0</v>
      </c>
      <c r="AA162" s="777">
        <f t="shared" si="68"/>
        <v>0</v>
      </c>
      <c r="AB162" s="777">
        <f t="shared" si="68"/>
        <v>0</v>
      </c>
      <c r="AC162" s="777">
        <f t="shared" si="68"/>
        <v>0</v>
      </c>
      <c r="AD162" s="777">
        <f t="shared" si="68"/>
        <v>0</v>
      </c>
      <c r="AE162" s="777">
        <f t="shared" si="68"/>
        <v>0</v>
      </c>
      <c r="AF162" s="777">
        <f t="shared" si="68"/>
        <v>0</v>
      </c>
      <c r="AG162" s="777">
        <f t="shared" si="68"/>
        <v>0</v>
      </c>
      <c r="AH162" s="777">
        <f t="shared" si="68"/>
        <v>0</v>
      </c>
      <c r="AI162" s="777">
        <f t="shared" si="68"/>
        <v>0</v>
      </c>
      <c r="AJ162" s="777">
        <f t="shared" si="68"/>
        <v>0</v>
      </c>
    </row>
    <row r="164" spans="1:36" ht="18" x14ac:dyDescent="0.25">
      <c r="A164" s="778" t="s">
        <v>1258</v>
      </c>
      <c r="B164" s="779"/>
      <c r="C164" s="779"/>
      <c r="D164" s="779"/>
      <c r="E164" s="779"/>
      <c r="F164" s="779"/>
      <c r="G164" s="780">
        <f t="shared" ref="G164:AJ164" si="69">+G162+G104</f>
        <v>0</v>
      </c>
      <c r="H164" s="780">
        <f t="shared" si="69"/>
        <v>0</v>
      </c>
      <c r="I164" s="780">
        <f t="shared" si="69"/>
        <v>0</v>
      </c>
      <c r="J164" s="780">
        <f t="shared" si="69"/>
        <v>0</v>
      </c>
      <c r="K164" s="780">
        <f t="shared" si="69"/>
        <v>0</v>
      </c>
      <c r="L164" s="780">
        <f t="shared" si="69"/>
        <v>0</v>
      </c>
      <c r="M164" s="780">
        <f t="shared" si="69"/>
        <v>0</v>
      </c>
      <c r="N164" s="780">
        <f t="shared" si="69"/>
        <v>0</v>
      </c>
      <c r="O164" s="780">
        <f t="shared" si="69"/>
        <v>0</v>
      </c>
      <c r="P164" s="780">
        <f t="shared" si="69"/>
        <v>0</v>
      </c>
      <c r="Q164" s="780">
        <f t="shared" si="69"/>
        <v>0</v>
      </c>
      <c r="R164" s="780">
        <f t="shared" si="69"/>
        <v>0</v>
      </c>
      <c r="S164" s="780">
        <f t="shared" si="69"/>
        <v>0</v>
      </c>
      <c r="T164" s="780">
        <f t="shared" si="69"/>
        <v>0</v>
      </c>
      <c r="U164" s="780">
        <f t="shared" si="69"/>
        <v>0</v>
      </c>
      <c r="V164" s="780">
        <f t="shared" si="69"/>
        <v>0</v>
      </c>
      <c r="W164" s="780">
        <f t="shared" si="69"/>
        <v>0</v>
      </c>
      <c r="X164" s="780">
        <f t="shared" si="69"/>
        <v>0</v>
      </c>
      <c r="Y164" s="780">
        <f t="shared" si="69"/>
        <v>0</v>
      </c>
      <c r="Z164" s="780">
        <f t="shared" si="69"/>
        <v>0</v>
      </c>
      <c r="AA164" s="780">
        <f t="shared" si="69"/>
        <v>0</v>
      </c>
      <c r="AB164" s="780">
        <f t="shared" si="69"/>
        <v>0</v>
      </c>
      <c r="AC164" s="780">
        <f t="shared" si="69"/>
        <v>0</v>
      </c>
      <c r="AD164" s="780">
        <f t="shared" si="69"/>
        <v>0</v>
      </c>
      <c r="AE164" s="780">
        <f t="shared" si="69"/>
        <v>0</v>
      </c>
      <c r="AF164" s="780">
        <f t="shared" si="69"/>
        <v>0</v>
      </c>
      <c r="AG164" s="780">
        <f t="shared" si="69"/>
        <v>0</v>
      </c>
      <c r="AH164" s="780">
        <f t="shared" si="69"/>
        <v>0</v>
      </c>
      <c r="AI164" s="780">
        <f t="shared" si="69"/>
        <v>0</v>
      </c>
      <c r="AJ164" s="780">
        <f t="shared" si="69"/>
        <v>0</v>
      </c>
    </row>
    <row r="168" spans="1:36" ht="26.25" x14ac:dyDescent="0.25">
      <c r="A168" s="775" t="s">
        <v>1259</v>
      </c>
      <c r="B168" s="774"/>
      <c r="E168" s="781" t="s">
        <v>1260</v>
      </c>
    </row>
    <row r="169" spans="1:36" ht="15" x14ac:dyDescent="0.25">
      <c r="B169" s="745" t="s">
        <v>1261</v>
      </c>
      <c r="C169" s="745">
        <f>+D6</f>
        <v>0</v>
      </c>
      <c r="D169" s="797">
        <v>0</v>
      </c>
      <c r="E169" s="782">
        <f>+C169*D169</f>
        <v>0</v>
      </c>
      <c r="F169" s="782"/>
      <c r="G169" s="783">
        <f>+E169</f>
        <v>0</v>
      </c>
      <c r="H169" s="783">
        <f>+$E$169+G174</f>
        <v>0</v>
      </c>
      <c r="I169" s="783">
        <f t="shared" ref="I169:AJ169" si="70">+$E$169+H174</f>
        <v>0</v>
      </c>
      <c r="J169" s="783">
        <f t="shared" si="70"/>
        <v>0</v>
      </c>
      <c r="K169" s="783">
        <f t="shared" si="70"/>
        <v>0</v>
      </c>
      <c r="L169" s="783">
        <f t="shared" si="70"/>
        <v>0</v>
      </c>
      <c r="M169" s="783">
        <f t="shared" si="70"/>
        <v>0</v>
      </c>
      <c r="N169" s="783">
        <f t="shared" si="70"/>
        <v>0</v>
      </c>
      <c r="O169" s="783">
        <f t="shared" si="70"/>
        <v>0</v>
      </c>
      <c r="P169" s="783">
        <f t="shared" si="70"/>
        <v>0</v>
      </c>
      <c r="Q169" s="783">
        <f t="shared" si="70"/>
        <v>0</v>
      </c>
      <c r="R169" s="783">
        <f t="shared" si="70"/>
        <v>0</v>
      </c>
      <c r="S169" s="783">
        <f t="shared" si="70"/>
        <v>0</v>
      </c>
      <c r="T169" s="783">
        <f t="shared" si="70"/>
        <v>0</v>
      </c>
      <c r="U169" s="783">
        <f t="shared" si="70"/>
        <v>0</v>
      </c>
      <c r="V169" s="783">
        <f t="shared" si="70"/>
        <v>0</v>
      </c>
      <c r="W169" s="783">
        <f t="shared" si="70"/>
        <v>0</v>
      </c>
      <c r="X169" s="783">
        <f t="shared" si="70"/>
        <v>0</v>
      </c>
      <c r="Y169" s="783">
        <f t="shared" si="70"/>
        <v>0</v>
      </c>
      <c r="Z169" s="783">
        <f t="shared" si="70"/>
        <v>0</v>
      </c>
      <c r="AA169" s="783">
        <f t="shared" si="70"/>
        <v>0</v>
      </c>
      <c r="AB169" s="783">
        <f t="shared" si="70"/>
        <v>0</v>
      </c>
      <c r="AC169" s="783">
        <f t="shared" si="70"/>
        <v>0</v>
      </c>
      <c r="AD169" s="783">
        <f t="shared" si="70"/>
        <v>0</v>
      </c>
      <c r="AE169" s="783">
        <f t="shared" si="70"/>
        <v>0</v>
      </c>
      <c r="AF169" s="783">
        <f t="shared" si="70"/>
        <v>0</v>
      </c>
      <c r="AG169" s="783">
        <f t="shared" si="70"/>
        <v>0</v>
      </c>
      <c r="AH169" s="783">
        <f t="shared" si="70"/>
        <v>0</v>
      </c>
      <c r="AI169" s="783">
        <f t="shared" si="70"/>
        <v>0</v>
      </c>
      <c r="AJ169" s="783">
        <f t="shared" si="70"/>
        <v>0</v>
      </c>
    </row>
    <row r="170" spans="1:36" ht="15" x14ac:dyDescent="0.25">
      <c r="D170" s="784"/>
      <c r="E170" s="782"/>
      <c r="F170" s="782"/>
      <c r="G170" s="783"/>
      <c r="H170" s="783"/>
      <c r="I170" s="783"/>
      <c r="J170" s="783"/>
      <c r="K170" s="783"/>
      <c r="L170" s="783"/>
      <c r="M170" s="783"/>
      <c r="N170" s="783"/>
      <c r="O170" s="783"/>
      <c r="P170" s="783"/>
      <c r="Q170" s="783"/>
      <c r="R170" s="783"/>
      <c r="S170" s="783"/>
      <c r="T170" s="783"/>
      <c r="U170" s="783"/>
      <c r="V170" s="783"/>
      <c r="W170" s="783"/>
      <c r="X170" s="783"/>
      <c r="Y170" s="783"/>
      <c r="Z170" s="783"/>
      <c r="AA170" s="783"/>
      <c r="AB170" s="783"/>
      <c r="AC170" s="783"/>
      <c r="AD170" s="783"/>
      <c r="AE170" s="783"/>
      <c r="AF170" s="783"/>
      <c r="AG170" s="783"/>
      <c r="AH170" s="783"/>
      <c r="AI170" s="783"/>
      <c r="AJ170" s="783"/>
    </row>
    <row r="171" spans="1:36" ht="15" x14ac:dyDescent="0.25">
      <c r="B171" s="745" t="s">
        <v>1262</v>
      </c>
      <c r="D171" s="785"/>
      <c r="E171" s="782"/>
      <c r="F171" s="782"/>
      <c r="G171" s="783">
        <f>-G164</f>
        <v>0</v>
      </c>
      <c r="H171" s="783">
        <f>-H164</f>
        <v>0</v>
      </c>
      <c r="I171" s="783">
        <f t="shared" ref="I171:AJ171" si="71">-I164</f>
        <v>0</v>
      </c>
      <c r="J171" s="783">
        <f t="shared" si="71"/>
        <v>0</v>
      </c>
      <c r="K171" s="783">
        <f t="shared" si="71"/>
        <v>0</v>
      </c>
      <c r="L171" s="783">
        <f t="shared" si="71"/>
        <v>0</v>
      </c>
      <c r="M171" s="783">
        <f t="shared" si="71"/>
        <v>0</v>
      </c>
      <c r="N171" s="783">
        <f t="shared" si="71"/>
        <v>0</v>
      </c>
      <c r="O171" s="783">
        <f t="shared" si="71"/>
        <v>0</v>
      </c>
      <c r="P171" s="783">
        <f t="shared" si="71"/>
        <v>0</v>
      </c>
      <c r="Q171" s="783">
        <f t="shared" si="71"/>
        <v>0</v>
      </c>
      <c r="R171" s="783">
        <f t="shared" si="71"/>
        <v>0</v>
      </c>
      <c r="S171" s="783">
        <f t="shared" si="71"/>
        <v>0</v>
      </c>
      <c r="T171" s="783">
        <f t="shared" si="71"/>
        <v>0</v>
      </c>
      <c r="U171" s="783">
        <f t="shared" si="71"/>
        <v>0</v>
      </c>
      <c r="V171" s="783">
        <f t="shared" si="71"/>
        <v>0</v>
      </c>
      <c r="W171" s="783">
        <f t="shared" si="71"/>
        <v>0</v>
      </c>
      <c r="X171" s="783">
        <f t="shared" si="71"/>
        <v>0</v>
      </c>
      <c r="Y171" s="783">
        <f t="shared" si="71"/>
        <v>0</v>
      </c>
      <c r="Z171" s="783">
        <f t="shared" si="71"/>
        <v>0</v>
      </c>
      <c r="AA171" s="783">
        <f t="shared" si="71"/>
        <v>0</v>
      </c>
      <c r="AB171" s="783">
        <f t="shared" si="71"/>
        <v>0</v>
      </c>
      <c r="AC171" s="783">
        <f t="shared" si="71"/>
        <v>0</v>
      </c>
      <c r="AD171" s="783">
        <f t="shared" si="71"/>
        <v>0</v>
      </c>
      <c r="AE171" s="783">
        <f t="shared" si="71"/>
        <v>0</v>
      </c>
      <c r="AF171" s="783">
        <f t="shared" si="71"/>
        <v>0</v>
      </c>
      <c r="AG171" s="783">
        <f t="shared" si="71"/>
        <v>0</v>
      </c>
      <c r="AH171" s="783">
        <f t="shared" si="71"/>
        <v>0</v>
      </c>
      <c r="AI171" s="783">
        <f t="shared" si="71"/>
        <v>0</v>
      </c>
      <c r="AJ171" s="783">
        <f t="shared" si="71"/>
        <v>0</v>
      </c>
    </row>
    <row r="172" spans="1:36" ht="15" x14ac:dyDescent="0.25">
      <c r="B172" s="745" t="s">
        <v>1263</v>
      </c>
      <c r="C172" s="786">
        <f>+D5</f>
        <v>0.01</v>
      </c>
      <c r="D172" s="782"/>
      <c r="E172" s="782"/>
      <c r="F172" s="782"/>
      <c r="G172" s="782"/>
      <c r="H172" s="783">
        <f>+G174*$C$172</f>
        <v>0</v>
      </c>
      <c r="I172" s="783">
        <f t="shared" ref="I172:AJ172" si="72">+H174*$C$172</f>
        <v>0</v>
      </c>
      <c r="J172" s="783">
        <f t="shared" si="72"/>
        <v>0</v>
      </c>
      <c r="K172" s="783">
        <f t="shared" si="72"/>
        <v>0</v>
      </c>
      <c r="L172" s="783">
        <f t="shared" si="72"/>
        <v>0</v>
      </c>
      <c r="M172" s="783">
        <f t="shared" si="72"/>
        <v>0</v>
      </c>
      <c r="N172" s="783">
        <f t="shared" si="72"/>
        <v>0</v>
      </c>
      <c r="O172" s="783">
        <f t="shared" si="72"/>
        <v>0</v>
      </c>
      <c r="P172" s="783">
        <f t="shared" si="72"/>
        <v>0</v>
      </c>
      <c r="Q172" s="783">
        <f t="shared" si="72"/>
        <v>0</v>
      </c>
      <c r="R172" s="783">
        <f t="shared" si="72"/>
        <v>0</v>
      </c>
      <c r="S172" s="783">
        <f t="shared" si="72"/>
        <v>0</v>
      </c>
      <c r="T172" s="783">
        <f t="shared" si="72"/>
        <v>0</v>
      </c>
      <c r="U172" s="783">
        <f t="shared" si="72"/>
        <v>0</v>
      </c>
      <c r="V172" s="783">
        <f t="shared" si="72"/>
        <v>0</v>
      </c>
      <c r="W172" s="783">
        <f t="shared" si="72"/>
        <v>0</v>
      </c>
      <c r="X172" s="783">
        <f t="shared" si="72"/>
        <v>0</v>
      </c>
      <c r="Y172" s="783">
        <f t="shared" si="72"/>
        <v>0</v>
      </c>
      <c r="Z172" s="783">
        <f t="shared" si="72"/>
        <v>0</v>
      </c>
      <c r="AA172" s="783">
        <f t="shared" si="72"/>
        <v>0</v>
      </c>
      <c r="AB172" s="783">
        <f t="shared" si="72"/>
        <v>0</v>
      </c>
      <c r="AC172" s="783">
        <f t="shared" si="72"/>
        <v>0</v>
      </c>
      <c r="AD172" s="783">
        <f t="shared" si="72"/>
        <v>0</v>
      </c>
      <c r="AE172" s="783">
        <f t="shared" si="72"/>
        <v>0</v>
      </c>
      <c r="AF172" s="783">
        <f t="shared" si="72"/>
        <v>0</v>
      </c>
      <c r="AG172" s="783">
        <f t="shared" si="72"/>
        <v>0</v>
      </c>
      <c r="AH172" s="783">
        <f t="shared" si="72"/>
        <v>0</v>
      </c>
      <c r="AI172" s="783">
        <f t="shared" si="72"/>
        <v>0</v>
      </c>
      <c r="AJ172" s="783">
        <f t="shared" si="72"/>
        <v>0</v>
      </c>
    </row>
    <row r="173" spans="1:36" ht="15" x14ac:dyDescent="0.25">
      <c r="C173" s="786"/>
      <c r="D173" s="782"/>
      <c r="E173" s="782"/>
      <c r="F173" s="782"/>
      <c r="G173" s="782"/>
      <c r="H173" s="783"/>
      <c r="I173" s="783"/>
      <c r="J173" s="783"/>
      <c r="K173" s="783"/>
      <c r="L173" s="783"/>
      <c r="M173" s="783"/>
      <c r="N173" s="783"/>
      <c r="O173" s="783"/>
      <c r="P173" s="783"/>
      <c r="Q173" s="783"/>
      <c r="R173" s="783"/>
      <c r="S173" s="783"/>
      <c r="T173" s="783"/>
      <c r="U173" s="783"/>
      <c r="V173" s="783"/>
      <c r="W173" s="783"/>
      <c r="X173" s="783"/>
      <c r="Y173" s="783"/>
      <c r="Z173" s="783"/>
      <c r="AA173" s="783"/>
      <c r="AB173" s="783"/>
      <c r="AC173" s="783"/>
      <c r="AD173" s="783"/>
      <c r="AE173" s="783"/>
      <c r="AF173" s="783"/>
      <c r="AG173" s="783"/>
      <c r="AH173" s="783"/>
      <c r="AI173" s="783"/>
      <c r="AJ173" s="783"/>
    </row>
    <row r="174" spans="1:36" ht="18" x14ac:dyDescent="0.25">
      <c r="A174" s="787" t="s">
        <v>1264</v>
      </c>
      <c r="B174" s="788"/>
      <c r="C174" s="788"/>
      <c r="D174" s="789"/>
      <c r="E174" s="789"/>
      <c r="F174" s="789"/>
      <c r="G174" s="790">
        <f>+G169+G172+G171</f>
        <v>0</v>
      </c>
      <c r="H174" s="790">
        <f>+H169+H172+H171</f>
        <v>0</v>
      </c>
      <c r="I174" s="790">
        <f t="shared" ref="I174:AJ174" si="73">+I169+I172+I171</f>
        <v>0</v>
      </c>
      <c r="J174" s="790">
        <f t="shared" si="73"/>
        <v>0</v>
      </c>
      <c r="K174" s="790">
        <f t="shared" si="73"/>
        <v>0</v>
      </c>
      <c r="L174" s="790">
        <f t="shared" si="73"/>
        <v>0</v>
      </c>
      <c r="M174" s="790">
        <f t="shared" si="73"/>
        <v>0</v>
      </c>
      <c r="N174" s="790">
        <f t="shared" si="73"/>
        <v>0</v>
      </c>
      <c r="O174" s="790">
        <f t="shared" si="73"/>
        <v>0</v>
      </c>
      <c r="P174" s="790">
        <f t="shared" si="73"/>
        <v>0</v>
      </c>
      <c r="Q174" s="790">
        <f t="shared" si="73"/>
        <v>0</v>
      </c>
      <c r="R174" s="790">
        <f t="shared" si="73"/>
        <v>0</v>
      </c>
      <c r="S174" s="790">
        <f t="shared" si="73"/>
        <v>0</v>
      </c>
      <c r="T174" s="790">
        <f t="shared" si="73"/>
        <v>0</v>
      </c>
      <c r="U174" s="790">
        <f t="shared" si="73"/>
        <v>0</v>
      </c>
      <c r="V174" s="790">
        <f t="shared" si="73"/>
        <v>0</v>
      </c>
      <c r="W174" s="790">
        <f t="shared" si="73"/>
        <v>0</v>
      </c>
      <c r="X174" s="790">
        <f t="shared" si="73"/>
        <v>0</v>
      </c>
      <c r="Y174" s="790">
        <f t="shared" si="73"/>
        <v>0</v>
      </c>
      <c r="Z174" s="790">
        <f t="shared" si="73"/>
        <v>0</v>
      </c>
      <c r="AA174" s="790">
        <f t="shared" si="73"/>
        <v>0</v>
      </c>
      <c r="AB174" s="790">
        <f t="shared" si="73"/>
        <v>0</v>
      </c>
      <c r="AC174" s="790">
        <f t="shared" si="73"/>
        <v>0</v>
      </c>
      <c r="AD174" s="790">
        <f t="shared" si="73"/>
        <v>0</v>
      </c>
      <c r="AE174" s="790">
        <f t="shared" si="73"/>
        <v>0</v>
      </c>
      <c r="AF174" s="790">
        <f t="shared" si="73"/>
        <v>0</v>
      </c>
      <c r="AG174" s="790">
        <f t="shared" si="73"/>
        <v>0</v>
      </c>
      <c r="AH174" s="790">
        <f t="shared" si="73"/>
        <v>0</v>
      </c>
      <c r="AI174" s="790">
        <f t="shared" si="73"/>
        <v>0</v>
      </c>
      <c r="AJ174" s="790">
        <f t="shared" si="73"/>
        <v>0</v>
      </c>
    </row>
    <row r="176" spans="1:36" x14ac:dyDescent="0.2">
      <c r="D176" s="766"/>
    </row>
  </sheetData>
  <sheetProtection algorithmName="SHA-512" hashValue="9BLAjE3lHwRinyAesQi6tr9RqN126WNFLSO3DDNAcEyk8G6S5IZi5W0QoOFH0K2aSzrRM0NgveHcdsAvYW1L8Q==" saltValue="vFXH4G8AKqskX63Lys/Ktg==" spinCount="100000" sheet="1" objects="1" scenarios="1" formatColumns="0" formatRows="0"/>
  <pageMargins left="0.5" right="0.5" top="0.5" bottom="0.25" header="0.5" footer="0.5"/>
  <pageSetup paperSize="5" scale="56" orientation="landscape" r:id="rId1"/>
  <headerFooter alignWithMargins="0"/>
  <colBreaks count="1" manualBreakCount="1">
    <brk id="21" max="1048575" man="1"/>
  </col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11">
    <tabColor theme="6"/>
  </sheetPr>
  <dimension ref="A1:R342"/>
  <sheetViews>
    <sheetView topLeftCell="A3" workbookViewId="0">
      <selection activeCell="M169" sqref="M169:M170"/>
    </sheetView>
  </sheetViews>
  <sheetFormatPr defaultColWidth="9.140625" defaultRowHeight="12.75" x14ac:dyDescent="0.2"/>
  <cols>
    <col min="1" max="1" width="18" style="216" customWidth="1"/>
    <col min="2" max="2" width="27" style="216" customWidth="1"/>
    <col min="3" max="3" width="16.28515625" style="216" bestFit="1" customWidth="1"/>
    <col min="4" max="16384" width="9.140625" style="216"/>
  </cols>
  <sheetData>
    <row r="1" spans="1:18" ht="15" x14ac:dyDescent="0.25">
      <c r="A1" s="1564" t="s">
        <v>388</v>
      </c>
      <c r="B1" s="1564"/>
      <c r="C1" s="1564"/>
      <c r="D1" s="1564"/>
      <c r="E1" s="1564"/>
      <c r="F1" s="1564"/>
      <c r="G1" s="1564"/>
      <c r="H1" s="1564"/>
      <c r="I1" s="1564"/>
    </row>
    <row r="3" spans="1:18" ht="15" customHeight="1" x14ac:dyDescent="0.2">
      <c r="A3" s="215" t="s">
        <v>1</v>
      </c>
      <c r="B3" s="1208">
        <f>Summary!B3</f>
        <v>0</v>
      </c>
      <c r="C3" s="1208"/>
      <c r="D3" s="1208"/>
      <c r="E3" s="1208"/>
      <c r="F3" s="153" t="s">
        <v>137</v>
      </c>
      <c r="G3" s="1557">
        <f>Income!Q2</f>
        <v>0</v>
      </c>
      <c r="H3" s="1557"/>
      <c r="I3" s="1558"/>
      <c r="L3" s="1488" t="s">
        <v>25</v>
      </c>
      <c r="M3" s="1488"/>
      <c r="N3" s="1488"/>
      <c r="O3" s="1488"/>
      <c r="P3" s="1488"/>
    </row>
    <row r="4" spans="1:18" s="529" customFormat="1" ht="3" customHeight="1" x14ac:dyDescent="0.2">
      <c r="A4" s="111"/>
      <c r="B4" s="525"/>
      <c r="C4" s="525"/>
      <c r="D4" s="525"/>
      <c r="E4" s="525"/>
      <c r="F4" s="528"/>
      <c r="G4" s="527"/>
      <c r="H4" s="527"/>
      <c r="I4" s="112"/>
      <c r="L4" s="530"/>
      <c r="M4" s="530"/>
      <c r="N4" s="530"/>
      <c r="O4" s="530"/>
      <c r="P4" s="530"/>
    </row>
    <row r="5" spans="1:18" x14ac:dyDescent="0.2">
      <c r="A5" s="1209" t="s">
        <v>939</v>
      </c>
      <c r="B5" s="1209"/>
      <c r="C5" s="1210" t="str">
        <f>Summary!G5</f>
        <v>Initial Application</v>
      </c>
      <c r="D5" s="1208"/>
      <c r="E5" s="1208"/>
      <c r="F5" s="1208"/>
      <c r="G5" s="1208"/>
      <c r="H5" s="1208"/>
      <c r="I5" s="1208"/>
      <c r="J5" s="524"/>
      <c r="K5" s="524"/>
      <c r="L5" s="524"/>
      <c r="M5" s="524"/>
      <c r="N5" s="524"/>
      <c r="O5" s="524"/>
      <c r="P5" s="524"/>
      <c r="Q5" s="524"/>
      <c r="R5" s="524"/>
    </row>
    <row r="6" spans="1:18" s="529" customFormat="1" ht="5.25" customHeight="1" thickBot="1" x14ac:dyDescent="0.25">
      <c r="A6" s="500"/>
      <c r="B6" s="500"/>
      <c r="C6" s="531"/>
      <c r="D6" s="532"/>
      <c r="E6" s="532"/>
      <c r="F6" s="532"/>
      <c r="G6" s="532"/>
      <c r="H6" s="532"/>
      <c r="I6" s="532"/>
      <c r="J6" s="532"/>
      <c r="K6" s="532"/>
      <c r="L6" s="532"/>
      <c r="M6" s="532"/>
      <c r="N6" s="532"/>
      <c r="O6" s="532"/>
      <c r="P6" s="532"/>
      <c r="Q6" s="532"/>
      <c r="R6" s="532"/>
    </row>
    <row r="7" spans="1:18" ht="24" customHeight="1" x14ac:dyDescent="0.2">
      <c r="A7" s="1569" t="s">
        <v>396</v>
      </c>
      <c r="B7" s="221" t="s">
        <v>393</v>
      </c>
      <c r="C7" s="340" t="s">
        <v>394</v>
      </c>
      <c r="D7" s="1571" t="s">
        <v>395</v>
      </c>
      <c r="E7" s="1572"/>
      <c r="F7" s="1572"/>
      <c r="G7" s="1572"/>
      <c r="H7" s="1572"/>
      <c r="I7" s="1573"/>
      <c r="L7" s="1492" t="s">
        <v>26</v>
      </c>
      <c r="M7" s="1492"/>
      <c r="N7" s="1492"/>
      <c r="O7" s="1492"/>
      <c r="P7" s="1492"/>
    </row>
    <row r="8" spans="1:18" s="217" customFormat="1" ht="26.25" customHeight="1" thickBot="1" x14ac:dyDescent="0.25">
      <c r="A8" s="1570"/>
      <c r="B8" s="222" t="s">
        <v>1271</v>
      </c>
      <c r="C8" s="342" t="s">
        <v>804</v>
      </c>
      <c r="D8" s="342" t="s">
        <v>372</v>
      </c>
      <c r="E8" s="522" t="s">
        <v>373</v>
      </c>
      <c r="F8" s="522" t="s">
        <v>374</v>
      </c>
      <c r="G8" s="522" t="s">
        <v>375</v>
      </c>
      <c r="H8" s="522" t="s">
        <v>376</v>
      </c>
      <c r="I8" s="523" t="s">
        <v>931</v>
      </c>
      <c r="L8" s="1489" t="s">
        <v>27</v>
      </c>
      <c r="M8" s="1489"/>
      <c r="N8" s="1489"/>
      <c r="O8" s="1489"/>
      <c r="P8" s="1489"/>
    </row>
    <row r="9" spans="1:18" x14ac:dyDescent="0.2">
      <c r="A9" s="218" t="s">
        <v>377</v>
      </c>
      <c r="B9" s="223"/>
      <c r="C9" s="519"/>
      <c r="D9" s="516"/>
      <c r="E9" s="517"/>
      <c r="F9" s="517"/>
      <c r="G9" s="517"/>
      <c r="H9" s="517"/>
      <c r="I9" s="518"/>
      <c r="L9" s="1490" t="s">
        <v>28</v>
      </c>
      <c r="M9" s="1490"/>
      <c r="N9" s="1490"/>
      <c r="O9" s="1490"/>
      <c r="P9" s="1490"/>
    </row>
    <row r="10" spans="1:18" x14ac:dyDescent="0.2">
      <c r="A10" s="219" t="s">
        <v>378</v>
      </c>
      <c r="B10" s="224"/>
      <c r="C10" s="520"/>
      <c r="D10" s="225"/>
      <c r="E10" s="226"/>
      <c r="F10" s="226"/>
      <c r="G10" s="226"/>
      <c r="H10" s="226"/>
      <c r="I10" s="227"/>
      <c r="L10" s="1487" t="s">
        <v>30</v>
      </c>
      <c r="M10" s="1487"/>
      <c r="N10" s="1487"/>
      <c r="O10" s="1487"/>
      <c r="P10" s="1487"/>
    </row>
    <row r="11" spans="1:18" x14ac:dyDescent="0.2">
      <c r="A11" s="219" t="s">
        <v>379</v>
      </c>
      <c r="B11" s="224"/>
      <c r="C11" s="520"/>
      <c r="D11" s="225"/>
      <c r="E11" s="226"/>
      <c r="F11" s="226"/>
      <c r="G11" s="226"/>
      <c r="H11" s="226"/>
      <c r="I11" s="227"/>
    </row>
    <row r="12" spans="1:18" x14ac:dyDescent="0.2">
      <c r="A12" s="219" t="s">
        <v>380</v>
      </c>
      <c r="B12" s="224"/>
      <c r="C12" s="520"/>
      <c r="D12" s="225"/>
      <c r="E12" s="226"/>
      <c r="F12" s="226"/>
      <c r="G12" s="226"/>
      <c r="H12" s="226"/>
      <c r="I12" s="227"/>
    </row>
    <row r="13" spans="1:18" x14ac:dyDescent="0.2">
      <c r="A13" s="219" t="s">
        <v>381</v>
      </c>
      <c r="B13" s="224"/>
      <c r="C13" s="520"/>
      <c r="D13" s="225"/>
      <c r="E13" s="226"/>
      <c r="F13" s="226"/>
      <c r="G13" s="226"/>
      <c r="H13" s="226"/>
      <c r="I13" s="227"/>
    </row>
    <row r="14" spans="1:18" x14ac:dyDescent="0.2">
      <c r="A14" s="219" t="s">
        <v>382</v>
      </c>
      <c r="B14" s="224"/>
      <c r="C14" s="520"/>
      <c r="D14" s="225"/>
      <c r="E14" s="226"/>
      <c r="F14" s="226"/>
      <c r="G14" s="226"/>
      <c r="H14" s="226"/>
      <c r="I14" s="227"/>
    </row>
    <row r="15" spans="1:18" x14ac:dyDescent="0.2">
      <c r="A15" s="219" t="s">
        <v>383</v>
      </c>
      <c r="B15" s="224"/>
      <c r="C15" s="520"/>
      <c r="D15" s="225"/>
      <c r="E15" s="226"/>
      <c r="F15" s="226"/>
      <c r="G15" s="226"/>
      <c r="H15" s="226"/>
      <c r="I15" s="227"/>
    </row>
    <row r="16" spans="1:18" ht="13.5" thickBot="1" x14ac:dyDescent="0.25">
      <c r="A16" s="220" t="s">
        <v>384</v>
      </c>
      <c r="B16" s="228"/>
      <c r="C16" s="521"/>
      <c r="D16" s="229"/>
      <c r="E16" s="230"/>
      <c r="F16" s="230"/>
      <c r="G16" s="230"/>
      <c r="H16" s="230"/>
      <c r="I16" s="231"/>
    </row>
    <row r="17" spans="1:16" x14ac:dyDescent="0.2">
      <c r="A17" s="1568" t="s">
        <v>399</v>
      </c>
      <c r="B17" s="1568"/>
      <c r="C17" s="1568"/>
      <c r="D17" s="232">
        <f t="shared" ref="D17:I17" si="0">SUM(D9:D16)</f>
        <v>0</v>
      </c>
      <c r="E17" s="232">
        <f t="shared" si="0"/>
        <v>0</v>
      </c>
      <c r="F17" s="232">
        <f t="shared" si="0"/>
        <v>0</v>
      </c>
      <c r="G17" s="232">
        <f t="shared" si="0"/>
        <v>0</v>
      </c>
      <c r="H17" s="232">
        <f t="shared" si="0"/>
        <v>0</v>
      </c>
      <c r="I17" s="232">
        <f t="shared" si="0"/>
        <v>0</v>
      </c>
    </row>
    <row r="20" spans="1:16" x14ac:dyDescent="0.2">
      <c r="A20" s="1567" t="s">
        <v>397</v>
      </c>
      <c r="B20" s="1567"/>
      <c r="C20" s="1567"/>
      <c r="D20" s="1567"/>
      <c r="E20" s="1567"/>
      <c r="F20" s="1567"/>
      <c r="G20" s="1567"/>
      <c r="H20" s="1567"/>
      <c r="I20" s="1567"/>
    </row>
    <row r="21" spans="1:16" x14ac:dyDescent="0.2">
      <c r="A21" s="1565" t="s">
        <v>385</v>
      </c>
      <c r="B21" s="1565"/>
      <c r="C21" s="1566"/>
      <c r="D21" s="1566"/>
      <c r="E21" s="1566"/>
      <c r="F21" s="1566"/>
      <c r="G21" s="1566"/>
      <c r="H21" s="1566"/>
      <c r="I21" s="1566"/>
    </row>
    <row r="22" spans="1:16" x14ac:dyDescent="0.2">
      <c r="A22" s="1565" t="s">
        <v>386</v>
      </c>
      <c r="B22" s="1565"/>
      <c r="C22" s="1566"/>
      <c r="D22" s="1566"/>
      <c r="E22" s="1566"/>
      <c r="F22" s="1566"/>
      <c r="G22" s="1566"/>
      <c r="H22" s="1566"/>
      <c r="I22" s="1566"/>
    </row>
    <row r="23" spans="1:16" x14ac:dyDescent="0.2">
      <c r="A23" s="1565" t="s">
        <v>387</v>
      </c>
      <c r="B23" s="1565"/>
      <c r="C23" s="1566"/>
      <c r="D23" s="1566"/>
      <c r="E23" s="1566"/>
      <c r="F23" s="1566"/>
      <c r="G23" s="1566"/>
      <c r="H23" s="1566"/>
      <c r="I23" s="1566"/>
    </row>
    <row r="26" spans="1:16" x14ac:dyDescent="0.2">
      <c r="A26" s="1574" t="s">
        <v>398</v>
      </c>
      <c r="B26" s="1574"/>
      <c r="C26" s="1574"/>
      <c r="D26" s="1574"/>
      <c r="E26" s="1574"/>
      <c r="F26" s="1574"/>
      <c r="G26" s="1574"/>
      <c r="H26" s="1574"/>
      <c r="I26" s="1574"/>
    </row>
    <row r="27" spans="1:16" x14ac:dyDescent="0.2">
      <c r="A27" s="1574"/>
      <c r="B27" s="1574"/>
      <c r="C27" s="1574"/>
      <c r="D27" s="1574"/>
      <c r="E27" s="1574"/>
      <c r="F27" s="1574"/>
      <c r="G27" s="1574"/>
      <c r="H27" s="1574"/>
      <c r="I27" s="1574"/>
    </row>
    <row r="29" spans="1:16" s="807" customFormat="1" x14ac:dyDescent="0.2">
      <c r="A29" s="806" t="s">
        <v>1270</v>
      </c>
    </row>
    <row r="30" spans="1:16" s="529" customFormat="1" hidden="1" x14ac:dyDescent="0.2">
      <c r="A30" s="805"/>
    </row>
    <row r="31" spans="1:16" s="529" customFormat="1" ht="13.5" hidden="1" thickBot="1" x14ac:dyDescent="0.25">
      <c r="A31" s="805" t="s">
        <v>1269</v>
      </c>
      <c r="B31" s="937"/>
    </row>
    <row r="32" spans="1:16" ht="24" hidden="1" customHeight="1" x14ac:dyDescent="0.2">
      <c r="A32" s="1569" t="s">
        <v>396</v>
      </c>
      <c r="B32" s="221" t="s">
        <v>393</v>
      </c>
      <c r="C32" s="340" t="s">
        <v>394</v>
      </c>
      <c r="D32" s="1571" t="s">
        <v>395</v>
      </c>
      <c r="E32" s="1572"/>
      <c r="F32" s="1572"/>
      <c r="G32" s="1572"/>
      <c r="H32" s="1572"/>
      <c r="I32" s="1573"/>
      <c r="L32" s="1492" t="s">
        <v>26</v>
      </c>
      <c r="M32" s="1492"/>
      <c r="N32" s="1492"/>
      <c r="O32" s="1492"/>
      <c r="P32" s="1492"/>
    </row>
    <row r="33" spans="1:16" s="217" customFormat="1" ht="26.25" hidden="1" customHeight="1" thickBot="1" x14ac:dyDescent="0.25">
      <c r="A33" s="1570"/>
      <c r="B33" s="222" t="s">
        <v>1271</v>
      </c>
      <c r="C33" s="342" t="s">
        <v>804</v>
      </c>
      <c r="D33" s="342" t="s">
        <v>372</v>
      </c>
      <c r="E33" s="522" t="s">
        <v>373</v>
      </c>
      <c r="F33" s="522" t="s">
        <v>374</v>
      </c>
      <c r="G33" s="522" t="s">
        <v>375</v>
      </c>
      <c r="H33" s="522" t="s">
        <v>376</v>
      </c>
      <c r="I33" s="523" t="s">
        <v>931</v>
      </c>
      <c r="L33" s="1489" t="s">
        <v>27</v>
      </c>
      <c r="M33" s="1489"/>
      <c r="N33" s="1489"/>
      <c r="O33" s="1489"/>
      <c r="P33" s="1489"/>
    </row>
    <row r="34" spans="1:16" hidden="1" x14ac:dyDescent="0.2">
      <c r="A34" s="218" t="s">
        <v>377</v>
      </c>
      <c r="B34" s="223"/>
      <c r="C34" s="519"/>
      <c r="D34" s="516"/>
      <c r="E34" s="517"/>
      <c r="F34" s="517"/>
      <c r="G34" s="517"/>
      <c r="H34" s="517"/>
      <c r="I34" s="518"/>
      <c r="L34" s="1490" t="s">
        <v>28</v>
      </c>
      <c r="M34" s="1490"/>
      <c r="N34" s="1490"/>
      <c r="O34" s="1490"/>
      <c r="P34" s="1490"/>
    </row>
    <row r="35" spans="1:16" hidden="1" x14ac:dyDescent="0.2">
      <c r="A35" s="219" t="s">
        <v>378</v>
      </c>
      <c r="B35" s="224"/>
      <c r="C35" s="520"/>
      <c r="D35" s="225"/>
      <c r="E35" s="226"/>
      <c r="F35" s="226"/>
      <c r="G35" s="226"/>
      <c r="H35" s="226"/>
      <c r="I35" s="227"/>
      <c r="L35" s="1487" t="s">
        <v>30</v>
      </c>
      <c r="M35" s="1487"/>
      <c r="N35" s="1487"/>
      <c r="O35" s="1487"/>
      <c r="P35" s="1487"/>
    </row>
    <row r="36" spans="1:16" hidden="1" x14ac:dyDescent="0.2">
      <c r="A36" s="219" t="s">
        <v>379</v>
      </c>
      <c r="B36" s="224"/>
      <c r="C36" s="520"/>
      <c r="D36" s="225"/>
      <c r="E36" s="226"/>
      <c r="F36" s="226"/>
      <c r="G36" s="226"/>
      <c r="H36" s="226"/>
      <c r="I36" s="227"/>
    </row>
    <row r="37" spans="1:16" hidden="1" x14ac:dyDescent="0.2">
      <c r="A37" s="219" t="s">
        <v>380</v>
      </c>
      <c r="B37" s="224"/>
      <c r="C37" s="520"/>
      <c r="D37" s="225"/>
      <c r="E37" s="226"/>
      <c r="F37" s="226"/>
      <c r="G37" s="226"/>
      <c r="H37" s="226"/>
      <c r="I37" s="227"/>
    </row>
    <row r="38" spans="1:16" hidden="1" x14ac:dyDescent="0.2">
      <c r="A38" s="219" t="s">
        <v>381</v>
      </c>
      <c r="B38" s="224"/>
      <c r="C38" s="520"/>
      <c r="D38" s="225"/>
      <c r="E38" s="226"/>
      <c r="F38" s="226"/>
      <c r="G38" s="226"/>
      <c r="H38" s="226"/>
      <c r="I38" s="227"/>
    </row>
    <row r="39" spans="1:16" hidden="1" x14ac:dyDescent="0.2">
      <c r="A39" s="219" t="s">
        <v>382</v>
      </c>
      <c r="B39" s="224"/>
      <c r="C39" s="520"/>
      <c r="D39" s="225"/>
      <c r="E39" s="226"/>
      <c r="F39" s="226"/>
      <c r="G39" s="226"/>
      <c r="H39" s="226"/>
      <c r="I39" s="227"/>
    </row>
    <row r="40" spans="1:16" hidden="1" x14ac:dyDescent="0.2">
      <c r="A40" s="219" t="s">
        <v>383</v>
      </c>
      <c r="B40" s="224"/>
      <c r="C40" s="520"/>
      <c r="D40" s="225"/>
      <c r="E40" s="226"/>
      <c r="F40" s="226"/>
      <c r="G40" s="226"/>
      <c r="H40" s="226"/>
      <c r="I40" s="227"/>
    </row>
    <row r="41" spans="1:16" ht="13.5" hidden="1" thickBot="1" x14ac:dyDescent="0.25">
      <c r="A41" s="220" t="s">
        <v>384</v>
      </c>
      <c r="B41" s="228"/>
      <c r="C41" s="521"/>
      <c r="D41" s="229"/>
      <c r="E41" s="230"/>
      <c r="F41" s="230"/>
      <c r="G41" s="230"/>
      <c r="H41" s="230"/>
      <c r="I41" s="231"/>
    </row>
    <row r="42" spans="1:16" hidden="1" x14ac:dyDescent="0.2">
      <c r="A42" s="1568" t="s">
        <v>399</v>
      </c>
      <c r="B42" s="1568"/>
      <c r="C42" s="1568"/>
      <c r="D42" s="232">
        <f t="shared" ref="D42:I42" si="1">SUM(D34:D41)</f>
        <v>0</v>
      </c>
      <c r="E42" s="232">
        <f t="shared" si="1"/>
        <v>0</v>
      </c>
      <c r="F42" s="232">
        <f t="shared" si="1"/>
        <v>0</v>
      </c>
      <c r="G42" s="232">
        <f t="shared" si="1"/>
        <v>0</v>
      </c>
      <c r="H42" s="232">
        <f t="shared" si="1"/>
        <v>0</v>
      </c>
      <c r="I42" s="232">
        <f t="shared" si="1"/>
        <v>0</v>
      </c>
    </row>
    <row r="43" spans="1:16" hidden="1" x14ac:dyDescent="0.2"/>
    <row r="44" spans="1:16" hidden="1" x14ac:dyDescent="0.2"/>
    <row r="45" spans="1:16" hidden="1" x14ac:dyDescent="0.2">
      <c r="A45" s="1567" t="s">
        <v>397</v>
      </c>
      <c r="B45" s="1567"/>
      <c r="C45" s="1567"/>
      <c r="D45" s="1567"/>
      <c r="E45" s="1567"/>
      <c r="F45" s="1567"/>
      <c r="G45" s="1567"/>
      <c r="H45" s="1567"/>
      <c r="I45" s="1567"/>
    </row>
    <row r="46" spans="1:16" hidden="1" x14ac:dyDescent="0.2">
      <c r="A46" s="1565" t="s">
        <v>385</v>
      </c>
      <c r="B46" s="1565"/>
      <c r="C46" s="1566"/>
      <c r="D46" s="1566"/>
      <c r="E46" s="1566"/>
      <c r="F46" s="1566"/>
      <c r="G46" s="1566"/>
      <c r="H46" s="1566"/>
      <c r="I46" s="1566"/>
    </row>
    <row r="47" spans="1:16" hidden="1" x14ac:dyDescent="0.2">
      <c r="A47" s="1565" t="s">
        <v>386</v>
      </c>
      <c r="B47" s="1565"/>
      <c r="C47" s="1566"/>
      <c r="D47" s="1566"/>
      <c r="E47" s="1566"/>
      <c r="F47" s="1566"/>
      <c r="G47" s="1566"/>
      <c r="H47" s="1566"/>
      <c r="I47" s="1566"/>
    </row>
    <row r="48" spans="1:16" hidden="1" x14ac:dyDescent="0.2">
      <c r="A48" s="1565" t="s">
        <v>387</v>
      </c>
      <c r="B48" s="1565"/>
      <c r="C48" s="1566"/>
      <c r="D48" s="1566"/>
      <c r="E48" s="1566"/>
      <c r="F48" s="1566"/>
      <c r="G48" s="1566"/>
      <c r="H48" s="1566"/>
      <c r="I48" s="1566"/>
    </row>
    <row r="49" spans="1:16" hidden="1" x14ac:dyDescent="0.2"/>
    <row r="50" spans="1:16" hidden="1" x14ac:dyDescent="0.2"/>
    <row r="51" spans="1:16" hidden="1" x14ac:dyDescent="0.2"/>
    <row r="52" spans="1:16" s="529" customFormat="1" ht="13.5" hidden="1" thickBot="1" x14ac:dyDescent="0.25">
      <c r="A52" s="805" t="s">
        <v>1269</v>
      </c>
      <c r="B52" s="937"/>
    </row>
    <row r="53" spans="1:16" ht="24" hidden="1" customHeight="1" x14ac:dyDescent="0.2">
      <c r="A53" s="1569" t="s">
        <v>396</v>
      </c>
      <c r="B53" s="221" t="s">
        <v>393</v>
      </c>
      <c r="C53" s="340" t="s">
        <v>394</v>
      </c>
      <c r="D53" s="1571" t="s">
        <v>395</v>
      </c>
      <c r="E53" s="1572"/>
      <c r="F53" s="1572"/>
      <c r="G53" s="1572"/>
      <c r="H53" s="1572"/>
      <c r="I53" s="1573"/>
      <c r="L53" s="1492" t="s">
        <v>26</v>
      </c>
      <c r="M53" s="1492"/>
      <c r="N53" s="1492"/>
      <c r="O53" s="1492"/>
      <c r="P53" s="1492"/>
    </row>
    <row r="54" spans="1:16" s="217" customFormat="1" ht="26.25" hidden="1" customHeight="1" thickBot="1" x14ac:dyDescent="0.25">
      <c r="A54" s="1570"/>
      <c r="B54" s="222" t="s">
        <v>1271</v>
      </c>
      <c r="C54" s="342" t="s">
        <v>804</v>
      </c>
      <c r="D54" s="342" t="s">
        <v>372</v>
      </c>
      <c r="E54" s="522" t="s">
        <v>373</v>
      </c>
      <c r="F54" s="522" t="s">
        <v>374</v>
      </c>
      <c r="G54" s="522" t="s">
        <v>375</v>
      </c>
      <c r="H54" s="522" t="s">
        <v>376</v>
      </c>
      <c r="I54" s="523" t="s">
        <v>931</v>
      </c>
      <c r="L54" s="1489" t="s">
        <v>27</v>
      </c>
      <c r="M54" s="1489"/>
      <c r="N54" s="1489"/>
      <c r="O54" s="1489"/>
      <c r="P54" s="1489"/>
    </row>
    <row r="55" spans="1:16" hidden="1" x14ac:dyDescent="0.2">
      <c r="A55" s="218" t="s">
        <v>377</v>
      </c>
      <c r="B55" s="223"/>
      <c r="C55" s="519"/>
      <c r="D55" s="516"/>
      <c r="E55" s="517"/>
      <c r="F55" s="517"/>
      <c r="G55" s="517"/>
      <c r="H55" s="517"/>
      <c r="I55" s="518"/>
      <c r="L55" s="1490" t="s">
        <v>28</v>
      </c>
      <c r="M55" s="1490"/>
      <c r="N55" s="1490"/>
      <c r="O55" s="1490"/>
      <c r="P55" s="1490"/>
    </row>
    <row r="56" spans="1:16" hidden="1" x14ac:dyDescent="0.2">
      <c r="A56" s="219" t="s">
        <v>378</v>
      </c>
      <c r="B56" s="224"/>
      <c r="C56" s="520"/>
      <c r="D56" s="225"/>
      <c r="E56" s="226"/>
      <c r="F56" s="226"/>
      <c r="G56" s="226"/>
      <c r="H56" s="226"/>
      <c r="I56" s="227"/>
      <c r="L56" s="1487" t="s">
        <v>30</v>
      </c>
      <c r="M56" s="1487"/>
      <c r="N56" s="1487"/>
      <c r="O56" s="1487"/>
      <c r="P56" s="1487"/>
    </row>
    <row r="57" spans="1:16" hidden="1" x14ac:dyDescent="0.2">
      <c r="A57" s="219" t="s">
        <v>379</v>
      </c>
      <c r="B57" s="224"/>
      <c r="C57" s="520"/>
      <c r="D57" s="225"/>
      <c r="E57" s="226"/>
      <c r="F57" s="226"/>
      <c r="G57" s="226"/>
      <c r="H57" s="226"/>
      <c r="I57" s="227"/>
    </row>
    <row r="58" spans="1:16" hidden="1" x14ac:dyDescent="0.2">
      <c r="A58" s="219" t="s">
        <v>380</v>
      </c>
      <c r="B58" s="224"/>
      <c r="C58" s="520"/>
      <c r="D58" s="225"/>
      <c r="E58" s="226"/>
      <c r="F58" s="226"/>
      <c r="G58" s="226"/>
      <c r="H58" s="226"/>
      <c r="I58" s="227"/>
    </row>
    <row r="59" spans="1:16" hidden="1" x14ac:dyDescent="0.2">
      <c r="A59" s="219" t="s">
        <v>381</v>
      </c>
      <c r="B59" s="224"/>
      <c r="C59" s="520"/>
      <c r="D59" s="225"/>
      <c r="E59" s="226"/>
      <c r="F59" s="226"/>
      <c r="G59" s="226"/>
      <c r="H59" s="226"/>
      <c r="I59" s="227"/>
    </row>
    <row r="60" spans="1:16" hidden="1" x14ac:dyDescent="0.2">
      <c r="A60" s="219" t="s">
        <v>382</v>
      </c>
      <c r="B60" s="224"/>
      <c r="C60" s="520"/>
      <c r="D60" s="225"/>
      <c r="E60" s="226"/>
      <c r="F60" s="226"/>
      <c r="G60" s="226"/>
      <c r="H60" s="226"/>
      <c r="I60" s="227"/>
    </row>
    <row r="61" spans="1:16" hidden="1" x14ac:dyDescent="0.2">
      <c r="A61" s="219" t="s">
        <v>383</v>
      </c>
      <c r="B61" s="224"/>
      <c r="C61" s="520"/>
      <c r="D61" s="225"/>
      <c r="E61" s="226"/>
      <c r="F61" s="226"/>
      <c r="G61" s="226"/>
      <c r="H61" s="226"/>
      <c r="I61" s="227"/>
    </row>
    <row r="62" spans="1:16" ht="13.5" hidden="1" thickBot="1" x14ac:dyDescent="0.25">
      <c r="A62" s="220" t="s">
        <v>384</v>
      </c>
      <c r="B62" s="228"/>
      <c r="C62" s="521"/>
      <c r="D62" s="229"/>
      <c r="E62" s="230"/>
      <c r="F62" s="230"/>
      <c r="G62" s="230"/>
      <c r="H62" s="230"/>
      <c r="I62" s="231"/>
    </row>
    <row r="63" spans="1:16" hidden="1" x14ac:dyDescent="0.2">
      <c r="A63" s="1568" t="s">
        <v>399</v>
      </c>
      <c r="B63" s="1568"/>
      <c r="C63" s="1568"/>
      <c r="D63" s="232">
        <f t="shared" ref="D63:I63" si="2">SUM(D55:D62)</f>
        <v>0</v>
      </c>
      <c r="E63" s="232">
        <f t="shared" si="2"/>
        <v>0</v>
      </c>
      <c r="F63" s="232">
        <f t="shared" si="2"/>
        <v>0</v>
      </c>
      <c r="G63" s="232">
        <f t="shared" si="2"/>
        <v>0</v>
      </c>
      <c r="H63" s="232">
        <f t="shared" si="2"/>
        <v>0</v>
      </c>
      <c r="I63" s="232">
        <f t="shared" si="2"/>
        <v>0</v>
      </c>
    </row>
    <row r="64" spans="1:16" hidden="1" x14ac:dyDescent="0.2"/>
    <row r="65" spans="1:16" hidden="1" x14ac:dyDescent="0.2"/>
    <row r="66" spans="1:16" hidden="1" x14ac:dyDescent="0.2">
      <c r="A66" s="1567" t="s">
        <v>397</v>
      </c>
      <c r="B66" s="1567"/>
      <c r="C66" s="1567"/>
      <c r="D66" s="1567"/>
      <c r="E66" s="1567"/>
      <c r="F66" s="1567"/>
      <c r="G66" s="1567"/>
      <c r="H66" s="1567"/>
      <c r="I66" s="1567"/>
    </row>
    <row r="67" spans="1:16" hidden="1" x14ac:dyDescent="0.2">
      <c r="A67" s="1565" t="s">
        <v>385</v>
      </c>
      <c r="B67" s="1565"/>
      <c r="C67" s="1566"/>
      <c r="D67" s="1566"/>
      <c r="E67" s="1566"/>
      <c r="F67" s="1566"/>
      <c r="G67" s="1566"/>
      <c r="H67" s="1566"/>
      <c r="I67" s="1566"/>
    </row>
    <row r="68" spans="1:16" hidden="1" x14ac:dyDescent="0.2">
      <c r="A68" s="1565" t="s">
        <v>386</v>
      </c>
      <c r="B68" s="1565"/>
      <c r="C68" s="1566"/>
      <c r="D68" s="1566"/>
      <c r="E68" s="1566"/>
      <c r="F68" s="1566"/>
      <c r="G68" s="1566"/>
      <c r="H68" s="1566"/>
      <c r="I68" s="1566"/>
    </row>
    <row r="69" spans="1:16" hidden="1" x14ac:dyDescent="0.2">
      <c r="A69" s="1565" t="s">
        <v>387</v>
      </c>
      <c r="B69" s="1565"/>
      <c r="C69" s="1566"/>
      <c r="D69" s="1566"/>
      <c r="E69" s="1566"/>
      <c r="F69" s="1566"/>
      <c r="G69" s="1566"/>
      <c r="H69" s="1566"/>
      <c r="I69" s="1566"/>
    </row>
    <row r="70" spans="1:16" hidden="1" x14ac:dyDescent="0.2"/>
    <row r="71" spans="1:16" hidden="1" x14ac:dyDescent="0.2"/>
    <row r="72" spans="1:16" s="529" customFormat="1" ht="13.5" hidden="1" thickBot="1" x14ac:dyDescent="0.25">
      <c r="A72" s="805" t="s">
        <v>1269</v>
      </c>
      <c r="B72" s="937"/>
    </row>
    <row r="73" spans="1:16" ht="24" hidden="1" customHeight="1" x14ac:dyDescent="0.2">
      <c r="A73" s="1569" t="s">
        <v>396</v>
      </c>
      <c r="B73" s="221" t="s">
        <v>393</v>
      </c>
      <c r="C73" s="340" t="s">
        <v>394</v>
      </c>
      <c r="D73" s="1571" t="s">
        <v>395</v>
      </c>
      <c r="E73" s="1572"/>
      <c r="F73" s="1572"/>
      <c r="G73" s="1572"/>
      <c r="H73" s="1572"/>
      <c r="I73" s="1573"/>
      <c r="L73" s="1492" t="s">
        <v>26</v>
      </c>
      <c r="M73" s="1492"/>
      <c r="N73" s="1492"/>
      <c r="O73" s="1492"/>
      <c r="P73" s="1492"/>
    </row>
    <row r="74" spans="1:16" s="217" customFormat="1" ht="26.25" hidden="1" customHeight="1" thickBot="1" x14ac:dyDescent="0.25">
      <c r="A74" s="1570"/>
      <c r="B74" s="222" t="s">
        <v>1271</v>
      </c>
      <c r="C74" s="342" t="s">
        <v>804</v>
      </c>
      <c r="D74" s="342" t="s">
        <v>372</v>
      </c>
      <c r="E74" s="522" t="s">
        <v>373</v>
      </c>
      <c r="F74" s="522" t="s">
        <v>374</v>
      </c>
      <c r="G74" s="522" t="s">
        <v>375</v>
      </c>
      <c r="H74" s="522" t="s">
        <v>376</v>
      </c>
      <c r="I74" s="523" t="s">
        <v>931</v>
      </c>
      <c r="L74" s="1489" t="s">
        <v>27</v>
      </c>
      <c r="M74" s="1489"/>
      <c r="N74" s="1489"/>
      <c r="O74" s="1489"/>
      <c r="P74" s="1489"/>
    </row>
    <row r="75" spans="1:16" hidden="1" x14ac:dyDescent="0.2">
      <c r="A75" s="218" t="s">
        <v>377</v>
      </c>
      <c r="B75" s="223"/>
      <c r="C75" s="519"/>
      <c r="D75" s="516"/>
      <c r="E75" s="517"/>
      <c r="F75" s="517"/>
      <c r="G75" s="517"/>
      <c r="H75" s="517"/>
      <c r="I75" s="518"/>
      <c r="L75" s="1490" t="s">
        <v>28</v>
      </c>
      <c r="M75" s="1490"/>
      <c r="N75" s="1490"/>
      <c r="O75" s="1490"/>
      <c r="P75" s="1490"/>
    </row>
    <row r="76" spans="1:16" hidden="1" x14ac:dyDescent="0.2">
      <c r="A76" s="219" t="s">
        <v>378</v>
      </c>
      <c r="B76" s="224"/>
      <c r="C76" s="520"/>
      <c r="D76" s="225"/>
      <c r="E76" s="226"/>
      <c r="F76" s="226"/>
      <c r="G76" s="226"/>
      <c r="H76" s="226"/>
      <c r="I76" s="227"/>
      <c r="L76" s="1487" t="s">
        <v>30</v>
      </c>
      <c r="M76" s="1487"/>
      <c r="N76" s="1487"/>
      <c r="O76" s="1487"/>
      <c r="P76" s="1487"/>
    </row>
    <row r="77" spans="1:16" hidden="1" x14ac:dyDescent="0.2">
      <c r="A77" s="219" t="s">
        <v>379</v>
      </c>
      <c r="B77" s="224"/>
      <c r="C77" s="520"/>
      <c r="D77" s="225"/>
      <c r="E77" s="226"/>
      <c r="F77" s="226"/>
      <c r="G77" s="226"/>
      <c r="H77" s="226"/>
      <c r="I77" s="227"/>
    </row>
    <row r="78" spans="1:16" hidden="1" x14ac:dyDescent="0.2">
      <c r="A78" s="219" t="s">
        <v>380</v>
      </c>
      <c r="B78" s="224"/>
      <c r="C78" s="520"/>
      <c r="D78" s="225"/>
      <c r="E78" s="226"/>
      <c r="F78" s="226"/>
      <c r="G78" s="226"/>
      <c r="H78" s="226"/>
      <c r="I78" s="227"/>
    </row>
    <row r="79" spans="1:16" hidden="1" x14ac:dyDescent="0.2">
      <c r="A79" s="219" t="s">
        <v>381</v>
      </c>
      <c r="B79" s="224"/>
      <c r="C79" s="520"/>
      <c r="D79" s="225"/>
      <c r="E79" s="226"/>
      <c r="F79" s="226"/>
      <c r="G79" s="226"/>
      <c r="H79" s="226"/>
      <c r="I79" s="227"/>
    </row>
    <row r="80" spans="1:16" hidden="1" x14ac:dyDescent="0.2">
      <c r="A80" s="219" t="s">
        <v>382</v>
      </c>
      <c r="B80" s="224"/>
      <c r="C80" s="520"/>
      <c r="D80" s="225"/>
      <c r="E80" s="226"/>
      <c r="F80" s="226"/>
      <c r="G80" s="226"/>
      <c r="H80" s="226"/>
      <c r="I80" s="227"/>
    </row>
    <row r="81" spans="1:16" hidden="1" x14ac:dyDescent="0.2">
      <c r="A81" s="219" t="s">
        <v>383</v>
      </c>
      <c r="B81" s="224"/>
      <c r="C81" s="520"/>
      <c r="D81" s="225"/>
      <c r="E81" s="226"/>
      <c r="F81" s="226"/>
      <c r="G81" s="226"/>
      <c r="H81" s="226"/>
      <c r="I81" s="227"/>
    </row>
    <row r="82" spans="1:16" ht="13.5" hidden="1" thickBot="1" x14ac:dyDescent="0.25">
      <c r="A82" s="220" t="s">
        <v>384</v>
      </c>
      <c r="B82" s="228"/>
      <c r="C82" s="521"/>
      <c r="D82" s="229"/>
      <c r="E82" s="230"/>
      <c r="F82" s="230"/>
      <c r="G82" s="230"/>
      <c r="H82" s="230"/>
      <c r="I82" s="231"/>
    </row>
    <row r="83" spans="1:16" hidden="1" x14ac:dyDescent="0.2">
      <c r="A83" s="1568" t="s">
        <v>399</v>
      </c>
      <c r="B83" s="1568"/>
      <c r="C83" s="1568"/>
      <c r="D83" s="232">
        <f t="shared" ref="D83:I83" si="3">SUM(D75:D82)</f>
        <v>0</v>
      </c>
      <c r="E83" s="232">
        <f t="shared" si="3"/>
        <v>0</v>
      </c>
      <c r="F83" s="232">
        <f t="shared" si="3"/>
        <v>0</v>
      </c>
      <c r="G83" s="232">
        <f t="shared" si="3"/>
        <v>0</v>
      </c>
      <c r="H83" s="232">
        <f t="shared" si="3"/>
        <v>0</v>
      </c>
      <c r="I83" s="232">
        <f t="shared" si="3"/>
        <v>0</v>
      </c>
    </row>
    <row r="84" spans="1:16" hidden="1" x14ac:dyDescent="0.2"/>
    <row r="85" spans="1:16" hidden="1" x14ac:dyDescent="0.2"/>
    <row r="86" spans="1:16" hidden="1" x14ac:dyDescent="0.2">
      <c r="A86" s="1567" t="s">
        <v>397</v>
      </c>
      <c r="B86" s="1567"/>
      <c r="C86" s="1567"/>
      <c r="D86" s="1567"/>
      <c r="E86" s="1567"/>
      <c r="F86" s="1567"/>
      <c r="G86" s="1567"/>
      <c r="H86" s="1567"/>
      <c r="I86" s="1567"/>
    </row>
    <row r="87" spans="1:16" hidden="1" x14ac:dyDescent="0.2">
      <c r="A87" s="1565" t="s">
        <v>385</v>
      </c>
      <c r="B87" s="1565"/>
      <c r="C87" s="1566"/>
      <c r="D87" s="1566"/>
      <c r="E87" s="1566"/>
      <c r="F87" s="1566"/>
      <c r="G87" s="1566"/>
      <c r="H87" s="1566"/>
      <c r="I87" s="1566"/>
    </row>
    <row r="88" spans="1:16" hidden="1" x14ac:dyDescent="0.2">
      <c r="A88" s="1565" t="s">
        <v>386</v>
      </c>
      <c r="B88" s="1565"/>
      <c r="C88" s="1566"/>
      <c r="D88" s="1566"/>
      <c r="E88" s="1566"/>
      <c r="F88" s="1566"/>
      <c r="G88" s="1566"/>
      <c r="H88" s="1566"/>
      <c r="I88" s="1566"/>
    </row>
    <row r="89" spans="1:16" hidden="1" x14ac:dyDescent="0.2">
      <c r="A89" s="1565" t="s">
        <v>387</v>
      </c>
      <c r="B89" s="1565"/>
      <c r="C89" s="1566"/>
      <c r="D89" s="1566"/>
      <c r="E89" s="1566"/>
      <c r="F89" s="1566"/>
      <c r="G89" s="1566"/>
      <c r="H89" s="1566"/>
      <c r="I89" s="1566"/>
    </row>
    <row r="90" spans="1:16" hidden="1" x14ac:dyDescent="0.2"/>
    <row r="91" spans="1:16" hidden="1" x14ac:dyDescent="0.2"/>
    <row r="92" spans="1:16" hidden="1" x14ac:dyDescent="0.2"/>
    <row r="93" spans="1:16" s="529" customFormat="1" ht="13.5" hidden="1" thickBot="1" x14ac:dyDescent="0.25">
      <c r="A93" s="805" t="s">
        <v>1269</v>
      </c>
      <c r="B93" s="937"/>
    </row>
    <row r="94" spans="1:16" ht="24" hidden="1" customHeight="1" x14ac:dyDescent="0.2">
      <c r="A94" s="1569" t="s">
        <v>396</v>
      </c>
      <c r="B94" s="221" t="s">
        <v>393</v>
      </c>
      <c r="C94" s="340" t="s">
        <v>394</v>
      </c>
      <c r="D94" s="1571" t="s">
        <v>395</v>
      </c>
      <c r="E94" s="1572"/>
      <c r="F94" s="1572"/>
      <c r="G94" s="1572"/>
      <c r="H94" s="1572"/>
      <c r="I94" s="1573"/>
      <c r="L94" s="1492" t="s">
        <v>26</v>
      </c>
      <c r="M94" s="1492"/>
      <c r="N94" s="1492"/>
      <c r="O94" s="1492"/>
      <c r="P94" s="1492"/>
    </row>
    <row r="95" spans="1:16" s="217" customFormat="1" ht="26.25" hidden="1" customHeight="1" thickBot="1" x14ac:dyDescent="0.25">
      <c r="A95" s="1570"/>
      <c r="B95" s="222" t="s">
        <v>1271</v>
      </c>
      <c r="C95" s="342" t="s">
        <v>804</v>
      </c>
      <c r="D95" s="342" t="s">
        <v>372</v>
      </c>
      <c r="E95" s="522" t="s">
        <v>373</v>
      </c>
      <c r="F95" s="522" t="s">
        <v>374</v>
      </c>
      <c r="G95" s="522" t="s">
        <v>375</v>
      </c>
      <c r="H95" s="522" t="s">
        <v>376</v>
      </c>
      <c r="I95" s="523" t="s">
        <v>931</v>
      </c>
      <c r="L95" s="1489" t="s">
        <v>27</v>
      </c>
      <c r="M95" s="1489"/>
      <c r="N95" s="1489"/>
      <c r="O95" s="1489"/>
      <c r="P95" s="1489"/>
    </row>
    <row r="96" spans="1:16" hidden="1" x14ac:dyDescent="0.2">
      <c r="A96" s="218" t="s">
        <v>377</v>
      </c>
      <c r="B96" s="223"/>
      <c r="C96" s="519"/>
      <c r="D96" s="516"/>
      <c r="E96" s="517"/>
      <c r="F96" s="517"/>
      <c r="G96" s="517"/>
      <c r="H96" s="517"/>
      <c r="I96" s="518"/>
      <c r="L96" s="1490" t="s">
        <v>28</v>
      </c>
      <c r="M96" s="1490"/>
      <c r="N96" s="1490"/>
      <c r="O96" s="1490"/>
      <c r="P96" s="1490"/>
    </row>
    <row r="97" spans="1:16" hidden="1" x14ac:dyDescent="0.2">
      <c r="A97" s="219" t="s">
        <v>378</v>
      </c>
      <c r="B97" s="224"/>
      <c r="C97" s="520"/>
      <c r="D97" s="225"/>
      <c r="E97" s="226"/>
      <c r="F97" s="226"/>
      <c r="G97" s="226"/>
      <c r="H97" s="226"/>
      <c r="I97" s="227"/>
      <c r="L97" s="1487" t="s">
        <v>30</v>
      </c>
      <c r="M97" s="1487"/>
      <c r="N97" s="1487"/>
      <c r="O97" s="1487"/>
      <c r="P97" s="1487"/>
    </row>
    <row r="98" spans="1:16" hidden="1" x14ac:dyDescent="0.2">
      <c r="A98" s="219" t="s">
        <v>379</v>
      </c>
      <c r="B98" s="224"/>
      <c r="C98" s="520"/>
      <c r="D98" s="225"/>
      <c r="E98" s="226"/>
      <c r="F98" s="226"/>
      <c r="G98" s="226"/>
      <c r="H98" s="226"/>
      <c r="I98" s="227"/>
    </row>
    <row r="99" spans="1:16" hidden="1" x14ac:dyDescent="0.2">
      <c r="A99" s="219" t="s">
        <v>380</v>
      </c>
      <c r="B99" s="224"/>
      <c r="C99" s="520"/>
      <c r="D99" s="225"/>
      <c r="E99" s="226"/>
      <c r="F99" s="226"/>
      <c r="G99" s="226"/>
      <c r="H99" s="226"/>
      <c r="I99" s="227"/>
    </row>
    <row r="100" spans="1:16" hidden="1" x14ac:dyDescent="0.2">
      <c r="A100" s="219" t="s">
        <v>381</v>
      </c>
      <c r="B100" s="224"/>
      <c r="C100" s="520"/>
      <c r="D100" s="225"/>
      <c r="E100" s="226"/>
      <c r="F100" s="226"/>
      <c r="G100" s="226"/>
      <c r="H100" s="226"/>
      <c r="I100" s="227"/>
    </row>
    <row r="101" spans="1:16" hidden="1" x14ac:dyDescent="0.2">
      <c r="A101" s="219" t="s">
        <v>382</v>
      </c>
      <c r="B101" s="224"/>
      <c r="C101" s="520"/>
      <c r="D101" s="225"/>
      <c r="E101" s="226"/>
      <c r="F101" s="226"/>
      <c r="G101" s="226"/>
      <c r="H101" s="226"/>
      <c r="I101" s="227"/>
    </row>
    <row r="102" spans="1:16" hidden="1" x14ac:dyDescent="0.2">
      <c r="A102" s="219" t="s">
        <v>383</v>
      </c>
      <c r="B102" s="224"/>
      <c r="C102" s="520"/>
      <c r="D102" s="225"/>
      <c r="E102" s="226"/>
      <c r="F102" s="226"/>
      <c r="G102" s="226"/>
      <c r="H102" s="226"/>
      <c r="I102" s="227"/>
    </row>
    <row r="103" spans="1:16" ht="13.5" hidden="1" thickBot="1" x14ac:dyDescent="0.25">
      <c r="A103" s="220" t="s">
        <v>384</v>
      </c>
      <c r="B103" s="228"/>
      <c r="C103" s="521"/>
      <c r="D103" s="229"/>
      <c r="E103" s="230"/>
      <c r="F103" s="230"/>
      <c r="G103" s="230"/>
      <c r="H103" s="230"/>
      <c r="I103" s="231"/>
    </row>
    <row r="104" spans="1:16" hidden="1" x14ac:dyDescent="0.2">
      <c r="A104" s="1568" t="s">
        <v>399</v>
      </c>
      <c r="B104" s="1568"/>
      <c r="C104" s="1568"/>
      <c r="D104" s="232">
        <f t="shared" ref="D104:I104" si="4">SUM(D96:D103)</f>
        <v>0</v>
      </c>
      <c r="E104" s="232">
        <f t="shared" si="4"/>
        <v>0</v>
      </c>
      <c r="F104" s="232">
        <f t="shared" si="4"/>
        <v>0</v>
      </c>
      <c r="G104" s="232">
        <f t="shared" si="4"/>
        <v>0</v>
      </c>
      <c r="H104" s="232">
        <f t="shared" si="4"/>
        <v>0</v>
      </c>
      <c r="I104" s="232">
        <f t="shared" si="4"/>
        <v>0</v>
      </c>
    </row>
    <row r="105" spans="1:16" hidden="1" x14ac:dyDescent="0.2"/>
    <row r="106" spans="1:16" hidden="1" x14ac:dyDescent="0.2"/>
    <row r="107" spans="1:16" hidden="1" x14ac:dyDescent="0.2">
      <c r="A107" s="1567" t="s">
        <v>397</v>
      </c>
      <c r="B107" s="1567"/>
      <c r="C107" s="1567"/>
      <c r="D107" s="1567"/>
      <c r="E107" s="1567"/>
      <c r="F107" s="1567"/>
      <c r="G107" s="1567"/>
      <c r="H107" s="1567"/>
      <c r="I107" s="1567"/>
    </row>
    <row r="108" spans="1:16" hidden="1" x14ac:dyDescent="0.2">
      <c r="A108" s="1565" t="s">
        <v>385</v>
      </c>
      <c r="B108" s="1565"/>
      <c r="C108" s="1566"/>
      <c r="D108" s="1566"/>
      <c r="E108" s="1566"/>
      <c r="F108" s="1566"/>
      <c r="G108" s="1566"/>
      <c r="H108" s="1566"/>
      <c r="I108" s="1566"/>
    </row>
    <row r="109" spans="1:16" hidden="1" x14ac:dyDescent="0.2">
      <c r="A109" s="1565" t="s">
        <v>386</v>
      </c>
      <c r="B109" s="1565"/>
      <c r="C109" s="1566"/>
      <c r="D109" s="1566"/>
      <c r="E109" s="1566"/>
      <c r="F109" s="1566"/>
      <c r="G109" s="1566"/>
      <c r="H109" s="1566"/>
      <c r="I109" s="1566"/>
    </row>
    <row r="110" spans="1:16" hidden="1" x14ac:dyDescent="0.2">
      <c r="A110" s="1565" t="s">
        <v>387</v>
      </c>
      <c r="B110" s="1565"/>
      <c r="C110" s="1566"/>
      <c r="D110" s="1566"/>
      <c r="E110" s="1566"/>
      <c r="F110" s="1566"/>
      <c r="G110" s="1566"/>
      <c r="H110" s="1566"/>
      <c r="I110" s="1566"/>
    </row>
    <row r="111" spans="1:16" hidden="1" x14ac:dyDescent="0.2"/>
    <row r="112" spans="1:16" hidden="1" x14ac:dyDescent="0.2"/>
    <row r="113" spans="1:16" hidden="1" x14ac:dyDescent="0.2"/>
    <row r="114" spans="1:16" s="529" customFormat="1" ht="13.5" hidden="1" thickBot="1" x14ac:dyDescent="0.25">
      <c r="A114" s="805" t="s">
        <v>1269</v>
      </c>
      <c r="B114" s="937"/>
    </row>
    <row r="115" spans="1:16" ht="24" hidden="1" customHeight="1" x14ac:dyDescent="0.2">
      <c r="A115" s="1569" t="s">
        <v>396</v>
      </c>
      <c r="B115" s="221" t="s">
        <v>393</v>
      </c>
      <c r="C115" s="340" t="s">
        <v>394</v>
      </c>
      <c r="D115" s="1571" t="s">
        <v>395</v>
      </c>
      <c r="E115" s="1572"/>
      <c r="F115" s="1572"/>
      <c r="G115" s="1572"/>
      <c r="H115" s="1572"/>
      <c r="I115" s="1573"/>
      <c r="L115" s="1492" t="s">
        <v>26</v>
      </c>
      <c r="M115" s="1492"/>
      <c r="N115" s="1492"/>
      <c r="O115" s="1492"/>
      <c r="P115" s="1492"/>
    </row>
    <row r="116" spans="1:16" s="217" customFormat="1" ht="26.25" hidden="1" customHeight="1" thickBot="1" x14ac:dyDescent="0.25">
      <c r="A116" s="1570"/>
      <c r="B116" s="222" t="s">
        <v>1271</v>
      </c>
      <c r="C116" s="342" t="s">
        <v>804</v>
      </c>
      <c r="D116" s="342" t="s">
        <v>372</v>
      </c>
      <c r="E116" s="522" t="s">
        <v>373</v>
      </c>
      <c r="F116" s="522" t="s">
        <v>374</v>
      </c>
      <c r="G116" s="522" t="s">
        <v>375</v>
      </c>
      <c r="H116" s="522" t="s">
        <v>376</v>
      </c>
      <c r="I116" s="523" t="s">
        <v>931</v>
      </c>
      <c r="L116" s="1489" t="s">
        <v>27</v>
      </c>
      <c r="M116" s="1489"/>
      <c r="N116" s="1489"/>
      <c r="O116" s="1489"/>
      <c r="P116" s="1489"/>
    </row>
    <row r="117" spans="1:16" hidden="1" x14ac:dyDescent="0.2">
      <c r="A117" s="218" t="s">
        <v>377</v>
      </c>
      <c r="B117" s="223"/>
      <c r="C117" s="519"/>
      <c r="D117" s="516"/>
      <c r="E117" s="517"/>
      <c r="F117" s="517"/>
      <c r="G117" s="517"/>
      <c r="H117" s="517"/>
      <c r="I117" s="518"/>
      <c r="L117" s="1490" t="s">
        <v>28</v>
      </c>
      <c r="M117" s="1490"/>
      <c r="N117" s="1490"/>
      <c r="O117" s="1490"/>
      <c r="P117" s="1490"/>
    </row>
    <row r="118" spans="1:16" hidden="1" x14ac:dyDescent="0.2">
      <c r="A118" s="219" t="s">
        <v>378</v>
      </c>
      <c r="B118" s="224"/>
      <c r="C118" s="520"/>
      <c r="D118" s="225"/>
      <c r="E118" s="226"/>
      <c r="F118" s="226"/>
      <c r="G118" s="226"/>
      <c r="H118" s="226"/>
      <c r="I118" s="227"/>
      <c r="L118" s="1487" t="s">
        <v>30</v>
      </c>
      <c r="M118" s="1487"/>
      <c r="N118" s="1487"/>
      <c r="O118" s="1487"/>
      <c r="P118" s="1487"/>
    </row>
    <row r="119" spans="1:16" hidden="1" x14ac:dyDescent="0.2">
      <c r="A119" s="219" t="s">
        <v>379</v>
      </c>
      <c r="B119" s="224"/>
      <c r="C119" s="520"/>
      <c r="D119" s="225"/>
      <c r="E119" s="226"/>
      <c r="F119" s="226"/>
      <c r="G119" s="226"/>
      <c r="H119" s="226"/>
      <c r="I119" s="227"/>
    </row>
    <row r="120" spans="1:16" hidden="1" x14ac:dyDescent="0.2">
      <c r="A120" s="219" t="s">
        <v>380</v>
      </c>
      <c r="B120" s="224"/>
      <c r="C120" s="520"/>
      <c r="D120" s="225"/>
      <c r="E120" s="226"/>
      <c r="F120" s="226"/>
      <c r="G120" s="226"/>
      <c r="H120" s="226"/>
      <c r="I120" s="227"/>
    </row>
    <row r="121" spans="1:16" hidden="1" x14ac:dyDescent="0.2">
      <c r="A121" s="219" t="s">
        <v>381</v>
      </c>
      <c r="B121" s="224"/>
      <c r="C121" s="520"/>
      <c r="D121" s="225"/>
      <c r="E121" s="226"/>
      <c r="F121" s="226"/>
      <c r="G121" s="226"/>
      <c r="H121" s="226"/>
      <c r="I121" s="227"/>
    </row>
    <row r="122" spans="1:16" hidden="1" x14ac:dyDescent="0.2">
      <c r="A122" s="219" t="s">
        <v>382</v>
      </c>
      <c r="B122" s="224"/>
      <c r="C122" s="520"/>
      <c r="D122" s="225"/>
      <c r="E122" s="226"/>
      <c r="F122" s="226"/>
      <c r="G122" s="226"/>
      <c r="H122" s="226"/>
      <c r="I122" s="227"/>
    </row>
    <row r="123" spans="1:16" hidden="1" x14ac:dyDescent="0.2">
      <c r="A123" s="219" t="s">
        <v>383</v>
      </c>
      <c r="B123" s="224"/>
      <c r="C123" s="520"/>
      <c r="D123" s="225"/>
      <c r="E123" s="226"/>
      <c r="F123" s="226"/>
      <c r="G123" s="226"/>
      <c r="H123" s="226"/>
      <c r="I123" s="227"/>
    </row>
    <row r="124" spans="1:16" ht="13.5" hidden="1" thickBot="1" x14ac:dyDescent="0.25">
      <c r="A124" s="220" t="s">
        <v>384</v>
      </c>
      <c r="B124" s="228"/>
      <c r="C124" s="521"/>
      <c r="D124" s="229"/>
      <c r="E124" s="230"/>
      <c r="F124" s="230"/>
      <c r="G124" s="230"/>
      <c r="H124" s="230"/>
      <c r="I124" s="231"/>
    </row>
    <row r="125" spans="1:16" hidden="1" x14ac:dyDescent="0.2">
      <c r="A125" s="1568" t="s">
        <v>399</v>
      </c>
      <c r="B125" s="1568"/>
      <c r="C125" s="1568"/>
      <c r="D125" s="232">
        <f t="shared" ref="D125:I125" si="5">SUM(D117:D124)</f>
        <v>0</v>
      </c>
      <c r="E125" s="232">
        <f t="shared" si="5"/>
        <v>0</v>
      </c>
      <c r="F125" s="232">
        <f t="shared" si="5"/>
        <v>0</v>
      </c>
      <c r="G125" s="232">
        <f t="shared" si="5"/>
        <v>0</v>
      </c>
      <c r="H125" s="232">
        <f t="shared" si="5"/>
        <v>0</v>
      </c>
      <c r="I125" s="232">
        <f t="shared" si="5"/>
        <v>0</v>
      </c>
    </row>
    <row r="126" spans="1:16" hidden="1" x14ac:dyDescent="0.2"/>
    <row r="127" spans="1:16" hidden="1" x14ac:dyDescent="0.2"/>
    <row r="128" spans="1:16" hidden="1" x14ac:dyDescent="0.2">
      <c r="A128" s="1567" t="s">
        <v>397</v>
      </c>
      <c r="B128" s="1567"/>
      <c r="C128" s="1567"/>
      <c r="D128" s="1567"/>
      <c r="E128" s="1567"/>
      <c r="F128" s="1567"/>
      <c r="G128" s="1567"/>
      <c r="H128" s="1567"/>
      <c r="I128" s="1567"/>
    </row>
    <row r="129" spans="1:16" hidden="1" x14ac:dyDescent="0.2">
      <c r="A129" s="1565" t="s">
        <v>385</v>
      </c>
      <c r="B129" s="1565"/>
      <c r="C129" s="1566"/>
      <c r="D129" s="1566"/>
      <c r="E129" s="1566"/>
      <c r="F129" s="1566"/>
      <c r="G129" s="1566"/>
      <c r="H129" s="1566"/>
      <c r="I129" s="1566"/>
    </row>
    <row r="130" spans="1:16" hidden="1" x14ac:dyDescent="0.2">
      <c r="A130" s="1565" t="s">
        <v>386</v>
      </c>
      <c r="B130" s="1565"/>
      <c r="C130" s="1566"/>
      <c r="D130" s="1566"/>
      <c r="E130" s="1566"/>
      <c r="F130" s="1566"/>
      <c r="G130" s="1566"/>
      <c r="H130" s="1566"/>
      <c r="I130" s="1566"/>
    </row>
    <row r="131" spans="1:16" hidden="1" x14ac:dyDescent="0.2">
      <c r="A131" s="1565" t="s">
        <v>387</v>
      </c>
      <c r="B131" s="1565"/>
      <c r="C131" s="1566"/>
      <c r="D131" s="1566"/>
      <c r="E131" s="1566"/>
      <c r="F131" s="1566"/>
      <c r="G131" s="1566"/>
      <c r="H131" s="1566"/>
      <c r="I131" s="1566"/>
    </row>
    <row r="132" spans="1:16" hidden="1" x14ac:dyDescent="0.2"/>
    <row r="133" spans="1:16" hidden="1" x14ac:dyDescent="0.2"/>
    <row r="134" spans="1:16" hidden="1" x14ac:dyDescent="0.2"/>
    <row r="135" spans="1:16" hidden="1" x14ac:dyDescent="0.2"/>
    <row r="136" spans="1:16" hidden="1" x14ac:dyDescent="0.2"/>
    <row r="137" spans="1:16" s="529" customFormat="1" ht="13.5" hidden="1" thickBot="1" x14ac:dyDescent="0.25">
      <c r="A137" s="805" t="s">
        <v>1269</v>
      </c>
      <c r="B137" s="937"/>
    </row>
    <row r="138" spans="1:16" ht="24" hidden="1" customHeight="1" x14ac:dyDescent="0.2">
      <c r="A138" s="1569" t="s">
        <v>396</v>
      </c>
      <c r="B138" s="221" t="s">
        <v>393</v>
      </c>
      <c r="C138" s="340" t="s">
        <v>394</v>
      </c>
      <c r="D138" s="1571" t="s">
        <v>395</v>
      </c>
      <c r="E138" s="1572"/>
      <c r="F138" s="1572"/>
      <c r="G138" s="1572"/>
      <c r="H138" s="1572"/>
      <c r="I138" s="1573"/>
      <c r="L138" s="1492" t="s">
        <v>26</v>
      </c>
      <c r="M138" s="1492"/>
      <c r="N138" s="1492"/>
      <c r="O138" s="1492"/>
      <c r="P138" s="1492"/>
    </row>
    <row r="139" spans="1:16" s="217" customFormat="1" ht="26.25" hidden="1" customHeight="1" thickBot="1" x14ac:dyDescent="0.25">
      <c r="A139" s="1570"/>
      <c r="B139" s="222" t="s">
        <v>1271</v>
      </c>
      <c r="C139" s="342" t="s">
        <v>804</v>
      </c>
      <c r="D139" s="342" t="s">
        <v>372</v>
      </c>
      <c r="E139" s="522" t="s">
        <v>373</v>
      </c>
      <c r="F139" s="522" t="s">
        <v>374</v>
      </c>
      <c r="G139" s="522" t="s">
        <v>375</v>
      </c>
      <c r="H139" s="522" t="s">
        <v>376</v>
      </c>
      <c r="I139" s="523" t="s">
        <v>931</v>
      </c>
      <c r="L139" s="1489" t="s">
        <v>27</v>
      </c>
      <c r="M139" s="1489"/>
      <c r="N139" s="1489"/>
      <c r="O139" s="1489"/>
      <c r="P139" s="1489"/>
    </row>
    <row r="140" spans="1:16" hidden="1" x14ac:dyDescent="0.2">
      <c r="A140" s="218" t="s">
        <v>377</v>
      </c>
      <c r="B140" s="223"/>
      <c r="C140" s="519"/>
      <c r="D140" s="516"/>
      <c r="E140" s="517"/>
      <c r="F140" s="517"/>
      <c r="G140" s="517"/>
      <c r="H140" s="517"/>
      <c r="I140" s="518"/>
      <c r="L140" s="1490" t="s">
        <v>28</v>
      </c>
      <c r="M140" s="1490"/>
      <c r="N140" s="1490"/>
      <c r="O140" s="1490"/>
      <c r="P140" s="1490"/>
    </row>
    <row r="141" spans="1:16" hidden="1" x14ac:dyDescent="0.2">
      <c r="A141" s="219" t="s">
        <v>378</v>
      </c>
      <c r="B141" s="224"/>
      <c r="C141" s="520"/>
      <c r="D141" s="225"/>
      <c r="E141" s="226"/>
      <c r="F141" s="226"/>
      <c r="G141" s="226"/>
      <c r="H141" s="226"/>
      <c r="I141" s="227"/>
      <c r="L141" s="1487" t="s">
        <v>30</v>
      </c>
      <c r="M141" s="1487"/>
      <c r="N141" s="1487"/>
      <c r="O141" s="1487"/>
      <c r="P141" s="1487"/>
    </row>
    <row r="142" spans="1:16" hidden="1" x14ac:dyDescent="0.2">
      <c r="A142" s="219" t="s">
        <v>379</v>
      </c>
      <c r="B142" s="224"/>
      <c r="C142" s="520"/>
      <c r="D142" s="225"/>
      <c r="E142" s="226"/>
      <c r="F142" s="226"/>
      <c r="G142" s="226"/>
      <c r="H142" s="226"/>
      <c r="I142" s="227"/>
    </row>
    <row r="143" spans="1:16" hidden="1" x14ac:dyDescent="0.2">
      <c r="A143" s="219" t="s">
        <v>380</v>
      </c>
      <c r="B143" s="224"/>
      <c r="C143" s="520"/>
      <c r="D143" s="225"/>
      <c r="E143" s="226"/>
      <c r="F143" s="226"/>
      <c r="G143" s="226"/>
      <c r="H143" s="226"/>
      <c r="I143" s="227"/>
    </row>
    <row r="144" spans="1:16" hidden="1" x14ac:dyDescent="0.2">
      <c r="A144" s="219" t="s">
        <v>381</v>
      </c>
      <c r="B144" s="224"/>
      <c r="C144" s="520"/>
      <c r="D144" s="225"/>
      <c r="E144" s="226"/>
      <c r="F144" s="226"/>
      <c r="G144" s="226"/>
      <c r="H144" s="226"/>
      <c r="I144" s="227"/>
    </row>
    <row r="145" spans="1:9" hidden="1" x14ac:dyDescent="0.2">
      <c r="A145" s="219" t="s">
        <v>382</v>
      </c>
      <c r="B145" s="224"/>
      <c r="C145" s="520"/>
      <c r="D145" s="225"/>
      <c r="E145" s="226"/>
      <c r="F145" s="226"/>
      <c r="G145" s="226"/>
      <c r="H145" s="226"/>
      <c r="I145" s="227"/>
    </row>
    <row r="146" spans="1:9" hidden="1" x14ac:dyDescent="0.2">
      <c r="A146" s="219" t="s">
        <v>383</v>
      </c>
      <c r="B146" s="224"/>
      <c r="C146" s="520"/>
      <c r="D146" s="225"/>
      <c r="E146" s="226"/>
      <c r="F146" s="226"/>
      <c r="G146" s="226"/>
      <c r="H146" s="226"/>
      <c r="I146" s="227"/>
    </row>
    <row r="147" spans="1:9" ht="13.5" hidden="1" thickBot="1" x14ac:dyDescent="0.25">
      <c r="A147" s="220" t="s">
        <v>384</v>
      </c>
      <c r="B147" s="228"/>
      <c r="C147" s="521"/>
      <c r="D147" s="229"/>
      <c r="E147" s="230"/>
      <c r="F147" s="230"/>
      <c r="G147" s="230"/>
      <c r="H147" s="230"/>
      <c r="I147" s="231"/>
    </row>
    <row r="148" spans="1:9" hidden="1" x14ac:dyDescent="0.2">
      <c r="A148" s="1568" t="s">
        <v>399</v>
      </c>
      <c r="B148" s="1568"/>
      <c r="C148" s="1568"/>
      <c r="D148" s="232">
        <f t="shared" ref="D148:I148" si="6">SUM(D140:D147)</f>
        <v>0</v>
      </c>
      <c r="E148" s="232">
        <f t="shared" si="6"/>
        <v>0</v>
      </c>
      <c r="F148" s="232">
        <f t="shared" si="6"/>
        <v>0</v>
      </c>
      <c r="G148" s="232">
        <f t="shared" si="6"/>
        <v>0</v>
      </c>
      <c r="H148" s="232">
        <f t="shared" si="6"/>
        <v>0</v>
      </c>
      <c r="I148" s="232">
        <f t="shared" si="6"/>
        <v>0</v>
      </c>
    </row>
    <row r="149" spans="1:9" hidden="1" x14ac:dyDescent="0.2"/>
    <row r="150" spans="1:9" hidden="1" x14ac:dyDescent="0.2"/>
    <row r="151" spans="1:9" hidden="1" x14ac:dyDescent="0.2">
      <c r="A151" s="1567" t="s">
        <v>397</v>
      </c>
      <c r="B151" s="1567"/>
      <c r="C151" s="1567"/>
      <c r="D151" s="1567"/>
      <c r="E151" s="1567"/>
      <c r="F151" s="1567"/>
      <c r="G151" s="1567"/>
      <c r="H151" s="1567"/>
      <c r="I151" s="1567"/>
    </row>
    <row r="152" spans="1:9" hidden="1" x14ac:dyDescent="0.2">
      <c r="A152" s="1565" t="s">
        <v>385</v>
      </c>
      <c r="B152" s="1565"/>
      <c r="C152" s="1566"/>
      <c r="D152" s="1566"/>
      <c r="E152" s="1566"/>
      <c r="F152" s="1566"/>
      <c r="G152" s="1566"/>
      <c r="H152" s="1566"/>
      <c r="I152" s="1566"/>
    </row>
    <row r="153" spans="1:9" hidden="1" x14ac:dyDescent="0.2">
      <c r="A153" s="1565" t="s">
        <v>386</v>
      </c>
      <c r="B153" s="1565"/>
      <c r="C153" s="1566"/>
      <c r="D153" s="1566"/>
      <c r="E153" s="1566"/>
      <c r="F153" s="1566"/>
      <c r="G153" s="1566"/>
      <c r="H153" s="1566"/>
      <c r="I153" s="1566"/>
    </row>
    <row r="154" spans="1:9" hidden="1" x14ac:dyDescent="0.2">
      <c r="A154" s="1565" t="s">
        <v>387</v>
      </c>
      <c r="B154" s="1565"/>
      <c r="C154" s="1566"/>
      <c r="D154" s="1566"/>
      <c r="E154" s="1566"/>
      <c r="F154" s="1566"/>
      <c r="G154" s="1566"/>
      <c r="H154" s="1566"/>
      <c r="I154" s="1566"/>
    </row>
    <row r="155" spans="1:9" hidden="1" x14ac:dyDescent="0.2"/>
    <row r="156" spans="1:9" hidden="1" x14ac:dyDescent="0.2"/>
    <row r="333" spans="1:2" s="572" customFormat="1" x14ac:dyDescent="0.2"/>
    <row r="334" spans="1:2" hidden="1" x14ac:dyDescent="0.2">
      <c r="A334" s="216" t="s">
        <v>389</v>
      </c>
      <c r="B334" s="73" t="str">
        <f>Summary!B5</f>
        <v>A</v>
      </c>
    </row>
    <row r="335" spans="1:2" hidden="1" x14ac:dyDescent="0.2">
      <c r="A335" s="216" t="s">
        <v>390</v>
      </c>
      <c r="B335" s="73" t="str">
        <f>Summary!B6</f>
        <v>B</v>
      </c>
    </row>
    <row r="336" spans="1:2" hidden="1" x14ac:dyDescent="0.2">
      <c r="B336" s="73" t="str">
        <f>Summary!B7</f>
        <v>C</v>
      </c>
    </row>
    <row r="337" spans="2:2" hidden="1" x14ac:dyDescent="0.2">
      <c r="B337" s="73" t="str">
        <f>Summary!B8</f>
        <v>D</v>
      </c>
    </row>
    <row r="338" spans="2:2" hidden="1" x14ac:dyDescent="0.2">
      <c r="B338" s="73" t="str">
        <f>Summary!B9</f>
        <v>E</v>
      </c>
    </row>
    <row r="339" spans="2:2" hidden="1" x14ac:dyDescent="0.2">
      <c r="B339" s="73" t="str">
        <f>Summary!B10</f>
        <v>F</v>
      </c>
    </row>
    <row r="340" spans="2:2" hidden="1" x14ac:dyDescent="0.2"/>
    <row r="341" spans="2:2" hidden="1" x14ac:dyDescent="0.2"/>
    <row r="342" spans="2:2" hidden="1" x14ac:dyDescent="0.2"/>
  </sheetData>
  <sheetProtection algorithmName="SHA-512" hashValue="pTt/ggXzbww8Imdn8WaPtm0wICnRQzeb1BI3c8IS3xxnue9he6q9FdmMm+JqbECzhzMwQqc8WnzxPNBFrPzlzA==" saltValue="F9I9J0/gu92BJP6Numlo8g==" spinCount="100000" sheet="1" objects="1" scenarios="1" formatColumns="0" formatRows="0"/>
  <mergeCells count="105">
    <mergeCell ref="A5:B5"/>
    <mergeCell ref="C5:I5"/>
    <mergeCell ref="A32:A33"/>
    <mergeCell ref="D32:I32"/>
    <mergeCell ref="L32:P32"/>
    <mergeCell ref="L33:P33"/>
    <mergeCell ref="L34:P34"/>
    <mergeCell ref="A1:I1"/>
    <mergeCell ref="A17:C17"/>
    <mergeCell ref="A20:I20"/>
    <mergeCell ref="A21:B21"/>
    <mergeCell ref="A22:B22"/>
    <mergeCell ref="C21:I21"/>
    <mergeCell ref="C22:I22"/>
    <mergeCell ref="G3:I3"/>
    <mergeCell ref="D7:I7"/>
    <mergeCell ref="A7:A8"/>
    <mergeCell ref="A26:I27"/>
    <mergeCell ref="B3:E3"/>
    <mergeCell ref="L3:P3"/>
    <mergeCell ref="L7:P7"/>
    <mergeCell ref="L8:P8"/>
    <mergeCell ref="L9:P9"/>
    <mergeCell ref="L10:P10"/>
    <mergeCell ref="A23:B23"/>
    <mergeCell ref="C23:I23"/>
    <mergeCell ref="A47:B47"/>
    <mergeCell ref="C47:I47"/>
    <mergeCell ref="A48:B48"/>
    <mergeCell ref="C48:I48"/>
    <mergeCell ref="A53:A54"/>
    <mergeCell ref="D53:I53"/>
    <mergeCell ref="L35:P35"/>
    <mergeCell ref="A42:C42"/>
    <mergeCell ref="A45:I45"/>
    <mergeCell ref="A46:B46"/>
    <mergeCell ref="C46:I46"/>
    <mergeCell ref="A66:I66"/>
    <mergeCell ref="A67:B67"/>
    <mergeCell ref="C67:I67"/>
    <mergeCell ref="A68:B68"/>
    <mergeCell ref="C68:I68"/>
    <mergeCell ref="L53:P53"/>
    <mergeCell ref="L54:P54"/>
    <mergeCell ref="L55:P55"/>
    <mergeCell ref="L56:P56"/>
    <mergeCell ref="A63:C63"/>
    <mergeCell ref="L75:P75"/>
    <mergeCell ref="L76:P76"/>
    <mergeCell ref="A83:C83"/>
    <mergeCell ref="A86:I86"/>
    <mergeCell ref="A87:B87"/>
    <mergeCell ref="C87:I87"/>
    <mergeCell ref="A69:B69"/>
    <mergeCell ref="C69:I69"/>
    <mergeCell ref="A73:A74"/>
    <mergeCell ref="D73:I73"/>
    <mergeCell ref="L73:P73"/>
    <mergeCell ref="L74:P74"/>
    <mergeCell ref="L94:P94"/>
    <mergeCell ref="L95:P95"/>
    <mergeCell ref="L96:P96"/>
    <mergeCell ref="L97:P97"/>
    <mergeCell ref="A104:C104"/>
    <mergeCell ref="A88:B88"/>
    <mergeCell ref="C88:I88"/>
    <mergeCell ref="A89:B89"/>
    <mergeCell ref="C89:I89"/>
    <mergeCell ref="A94:A95"/>
    <mergeCell ref="D94:I94"/>
    <mergeCell ref="A110:B110"/>
    <mergeCell ref="C110:I110"/>
    <mergeCell ref="A115:A116"/>
    <mergeCell ref="D115:I115"/>
    <mergeCell ref="L115:P115"/>
    <mergeCell ref="L116:P116"/>
    <mergeCell ref="A107:I107"/>
    <mergeCell ref="A108:B108"/>
    <mergeCell ref="C108:I108"/>
    <mergeCell ref="A109:B109"/>
    <mergeCell ref="C109:I109"/>
    <mergeCell ref="A130:B130"/>
    <mergeCell ref="C130:I130"/>
    <mergeCell ref="A131:B131"/>
    <mergeCell ref="C131:I131"/>
    <mergeCell ref="A138:A139"/>
    <mergeCell ref="D138:I138"/>
    <mergeCell ref="L117:P117"/>
    <mergeCell ref="L118:P118"/>
    <mergeCell ref="A125:C125"/>
    <mergeCell ref="A128:I128"/>
    <mergeCell ref="A129:B129"/>
    <mergeCell ref="C129:I129"/>
    <mergeCell ref="A154:B154"/>
    <mergeCell ref="C154:I154"/>
    <mergeCell ref="A151:I151"/>
    <mergeCell ref="A152:B152"/>
    <mergeCell ref="C152:I152"/>
    <mergeCell ref="A153:B153"/>
    <mergeCell ref="C153:I153"/>
    <mergeCell ref="L138:P138"/>
    <mergeCell ref="L139:P139"/>
    <mergeCell ref="L140:P140"/>
    <mergeCell ref="L141:P141"/>
    <mergeCell ref="A148:C148"/>
  </mergeCells>
  <dataValidations count="3">
    <dataValidation type="decimal" operator="greaterThanOrEqual" allowBlank="1" showInputMessage="1" showErrorMessage="1" sqref="D9:I16 D34:I41 D55:I62 D75:I82 D96:I103 D117:I124 D140:I147" xr:uid="{00000000-0002-0000-1400-000000000000}">
      <formula1>0</formula1>
    </dataValidation>
    <dataValidation type="list" allowBlank="1" showInputMessage="1" showErrorMessage="1" sqref="C9:C16 C140:C147 C117:C124 C96:C103 C34:C41 C55:C62 C75:C82" xr:uid="{00000000-0002-0000-1400-000001000000}">
      <formula1>$A$334:$A$335</formula1>
    </dataValidation>
    <dataValidation type="list" allowBlank="1" showInputMessage="1" showErrorMessage="1" sqref="B31 B137 B114 B93 B72 B52" xr:uid="{00000000-0002-0000-1400-000002000000}">
      <formula1>$B$334:$B$339</formula1>
    </dataValidation>
  </dataValidations>
  <printOptions horizontalCentered="1"/>
  <pageMargins left="0.7" right="0.7" top="0.75" bottom="0.75" header="0.3" footer="0.3"/>
  <pageSetup orientation="landscape" r:id="rId1"/>
  <headerFooter>
    <oddFooter>&amp;L&amp;A&amp;C&amp;D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
    <tabColor rgb="FFFFC000"/>
  </sheetPr>
  <dimension ref="A1:U37"/>
  <sheetViews>
    <sheetView showGridLines="0" workbookViewId="0">
      <selection activeCell="K32" sqref="K32"/>
    </sheetView>
  </sheetViews>
  <sheetFormatPr defaultRowHeight="15" x14ac:dyDescent="0.25"/>
  <sheetData>
    <row r="1" spans="1:18" x14ac:dyDescent="0.25">
      <c r="A1" s="1577" t="s">
        <v>1368</v>
      </c>
      <c r="B1" s="1577"/>
      <c r="C1" t="s">
        <v>1369</v>
      </c>
    </row>
    <row r="2" spans="1:18" x14ac:dyDescent="0.25">
      <c r="C2" t="s">
        <v>1370</v>
      </c>
    </row>
    <row r="3" spans="1:18" x14ac:dyDescent="0.25">
      <c r="C3" t="s">
        <v>1371</v>
      </c>
    </row>
    <row r="5" spans="1:18" x14ac:dyDescent="0.25">
      <c r="A5" s="1581" t="s">
        <v>1380</v>
      </c>
      <c r="B5" s="1581"/>
      <c r="C5" s="1581"/>
      <c r="D5" s="935">
        <f>SUM(Summary!H3)</f>
        <v>0</v>
      </c>
      <c r="E5" s="1582" t="s">
        <v>1382</v>
      </c>
      <c r="F5" s="1582"/>
      <c r="G5" s="1582"/>
    </row>
    <row r="6" spans="1:18" x14ac:dyDescent="0.25">
      <c r="A6" s="1581" t="s">
        <v>1381</v>
      </c>
      <c r="B6" s="1581"/>
      <c r="C6" s="1581"/>
      <c r="D6" s="936">
        <f>SUM(Sources!C45)</f>
        <v>0</v>
      </c>
      <c r="E6" s="1582" t="s">
        <v>1383</v>
      </c>
      <c r="F6" s="1582"/>
      <c r="G6" s="1582"/>
    </row>
    <row r="8" spans="1:18" ht="15.75" x14ac:dyDescent="0.25">
      <c r="A8" s="931" t="s">
        <v>1359</v>
      </c>
      <c r="B8" s="931"/>
      <c r="C8" s="931"/>
      <c r="D8" s="931"/>
      <c r="E8" s="931"/>
    </row>
    <row r="10" spans="1:18" ht="15.75" x14ac:dyDescent="0.25">
      <c r="A10" s="1578" t="s">
        <v>1367</v>
      </c>
      <c r="B10" s="1578"/>
      <c r="C10" s="1578"/>
      <c r="D10" s="1578"/>
      <c r="E10" s="1578"/>
      <c r="F10" s="1578"/>
      <c r="G10" s="1578"/>
      <c r="H10" s="1578"/>
      <c r="I10" s="1578"/>
      <c r="J10" s="1578"/>
    </row>
    <row r="11" spans="1:18" ht="15.75" x14ac:dyDescent="0.25">
      <c r="A11" s="1579" t="s">
        <v>1372</v>
      </c>
      <c r="B11" s="1579"/>
      <c r="C11" s="1579"/>
      <c r="D11" s="1579"/>
      <c r="E11" s="1579"/>
      <c r="F11" s="1579"/>
      <c r="G11" s="1579"/>
      <c r="H11" s="933" t="s">
        <v>1373</v>
      </c>
      <c r="I11" s="932"/>
      <c r="J11" s="932"/>
      <c r="K11" s="932"/>
      <c r="L11" s="932"/>
      <c r="M11" s="932"/>
      <c r="N11" s="932"/>
      <c r="O11" s="932"/>
      <c r="P11" s="932"/>
      <c r="Q11" s="932"/>
      <c r="R11" s="932"/>
    </row>
    <row r="12" spans="1:18" x14ac:dyDescent="0.25">
      <c r="A12" s="933" t="s">
        <v>1374</v>
      </c>
    </row>
    <row r="13" spans="1:18" x14ac:dyDescent="0.25">
      <c r="A13" s="933" t="s">
        <v>1375</v>
      </c>
    </row>
    <row r="15" spans="1:18" ht="15.75" thickBot="1" x14ac:dyDescent="0.3">
      <c r="A15" s="934"/>
      <c r="B15" s="934"/>
      <c r="C15" s="934"/>
      <c r="D15" s="934"/>
      <c r="E15" s="934"/>
      <c r="G15" s="934"/>
      <c r="H15" s="934"/>
    </row>
    <row r="16" spans="1:18" x14ac:dyDescent="0.25">
      <c r="A16" s="1580" t="s">
        <v>1376</v>
      </c>
      <c r="B16" s="1580"/>
      <c r="C16" s="1580"/>
      <c r="D16" s="1580"/>
      <c r="E16" s="1580"/>
      <c r="F16" s="898"/>
      <c r="G16" s="1580" t="s">
        <v>136</v>
      </c>
      <c r="H16" s="1580"/>
    </row>
    <row r="20" spans="1:21" x14ac:dyDescent="0.25">
      <c r="A20" s="898" t="s">
        <v>1360</v>
      </c>
      <c r="B20" s="898"/>
      <c r="C20" s="898"/>
      <c r="D20" s="898" t="s">
        <v>1361</v>
      </c>
      <c r="E20" s="898"/>
      <c r="F20" s="898"/>
      <c r="G20" s="898"/>
      <c r="H20" s="898"/>
      <c r="I20" s="898"/>
      <c r="J20" s="898"/>
      <c r="K20" s="898"/>
      <c r="L20" s="898"/>
      <c r="M20" s="898"/>
      <c r="N20" s="898"/>
      <c r="O20" s="898"/>
      <c r="P20" s="898"/>
      <c r="Q20" s="898"/>
      <c r="R20" s="898"/>
      <c r="S20" s="898"/>
      <c r="T20" s="898"/>
      <c r="U20" s="898"/>
    </row>
    <row r="21" spans="1:21" x14ac:dyDescent="0.25">
      <c r="A21" s="898"/>
      <c r="B21" s="898"/>
      <c r="C21" s="898"/>
      <c r="D21" s="898" t="s">
        <v>1362</v>
      </c>
      <c r="E21" s="898"/>
      <c r="F21" s="898"/>
      <c r="G21" s="898"/>
      <c r="H21" s="898"/>
      <c r="I21" s="898"/>
      <c r="J21" s="898"/>
      <c r="K21" s="898"/>
      <c r="L21" s="898"/>
      <c r="M21" s="898"/>
      <c r="N21" s="898"/>
      <c r="O21" s="898"/>
      <c r="P21" s="898"/>
      <c r="Q21" s="898"/>
      <c r="R21" s="898"/>
      <c r="S21" s="898"/>
      <c r="T21" s="898"/>
      <c r="U21" s="898"/>
    </row>
    <row r="22" spans="1:21" x14ac:dyDescent="0.25">
      <c r="A22" s="898" t="s">
        <v>1363</v>
      </c>
      <c r="B22" s="898"/>
      <c r="C22" s="898"/>
      <c r="D22" s="898" t="s">
        <v>1361</v>
      </c>
      <c r="E22" s="898"/>
      <c r="F22" s="898"/>
      <c r="G22" s="898"/>
      <c r="H22" s="898"/>
      <c r="I22" s="898"/>
      <c r="J22" s="898"/>
      <c r="K22" s="898"/>
      <c r="L22" s="898"/>
      <c r="M22" s="898"/>
      <c r="N22" s="898"/>
      <c r="O22" s="898"/>
      <c r="P22" s="898"/>
      <c r="Q22" s="898"/>
      <c r="R22" s="898"/>
      <c r="S22" s="898"/>
      <c r="T22" s="898"/>
      <c r="U22" s="898"/>
    </row>
    <row r="23" spans="1:21" x14ac:dyDescent="0.25">
      <c r="A23" s="898"/>
      <c r="B23" s="898"/>
      <c r="C23" s="898"/>
      <c r="D23" s="898"/>
      <c r="E23" s="898"/>
      <c r="F23" s="898"/>
      <c r="G23" s="898"/>
      <c r="H23" s="898"/>
      <c r="I23" s="898"/>
      <c r="J23" s="898"/>
      <c r="K23" s="898"/>
      <c r="L23" s="898"/>
      <c r="M23" s="898"/>
      <c r="N23" s="898"/>
      <c r="O23" s="898"/>
      <c r="P23" s="898"/>
      <c r="Q23" s="898"/>
      <c r="R23" s="898"/>
      <c r="S23" s="898"/>
      <c r="T23" s="898"/>
      <c r="U23" s="898"/>
    </row>
    <row r="24" spans="1:21" x14ac:dyDescent="0.25">
      <c r="A24" s="898"/>
      <c r="B24" s="898"/>
      <c r="C24" s="898"/>
      <c r="D24" s="898"/>
      <c r="E24" s="898"/>
      <c r="F24" s="898"/>
      <c r="G24" s="898"/>
      <c r="H24" s="898"/>
      <c r="I24" s="898"/>
      <c r="J24" s="898"/>
      <c r="K24" s="898"/>
      <c r="L24" s="898"/>
      <c r="M24" s="898"/>
      <c r="N24" s="898"/>
      <c r="O24" s="898"/>
      <c r="P24" s="898"/>
      <c r="Q24" s="898"/>
      <c r="R24" s="898"/>
      <c r="S24" s="898"/>
      <c r="T24" s="898"/>
      <c r="U24" s="898"/>
    </row>
    <row r="25" spans="1:21" x14ac:dyDescent="0.25">
      <c r="A25" s="898"/>
      <c r="B25" s="898"/>
      <c r="C25" s="898"/>
      <c r="D25" s="898"/>
      <c r="E25" s="898"/>
      <c r="F25" s="898"/>
      <c r="G25" s="898"/>
      <c r="H25" s="898"/>
      <c r="I25" s="898"/>
      <c r="J25" s="898"/>
      <c r="K25" s="898"/>
      <c r="L25" s="898"/>
      <c r="M25" s="898"/>
      <c r="N25" s="898"/>
      <c r="O25" s="898"/>
      <c r="P25" s="898"/>
      <c r="Q25" s="898"/>
      <c r="R25" s="898"/>
      <c r="S25" s="898"/>
      <c r="T25" s="898"/>
      <c r="U25" s="898"/>
    </row>
    <row r="26" spans="1:21" x14ac:dyDescent="0.25">
      <c r="A26" s="898"/>
      <c r="B26" s="898"/>
      <c r="C26" s="898"/>
      <c r="D26" s="898"/>
      <c r="E26" s="898"/>
      <c r="F26" s="898"/>
      <c r="G26" s="898"/>
      <c r="H26" s="898"/>
      <c r="I26" s="898"/>
      <c r="J26" s="898"/>
      <c r="K26" s="898"/>
      <c r="L26" s="898"/>
      <c r="M26" s="898"/>
      <c r="N26" s="898"/>
      <c r="O26" s="898"/>
      <c r="P26" s="898"/>
      <c r="Q26" s="898"/>
      <c r="R26" s="898"/>
      <c r="S26" s="898"/>
      <c r="T26" s="898"/>
      <c r="U26" s="898"/>
    </row>
    <row r="27" spans="1:21" x14ac:dyDescent="0.25">
      <c r="A27" s="1583" t="s">
        <v>1377</v>
      </c>
      <c r="B27" s="1583"/>
      <c r="C27" s="1583"/>
      <c r="D27" s="1583"/>
      <c r="E27" s="1583"/>
      <c r="F27" s="1583"/>
      <c r="G27" s="1583"/>
      <c r="H27" s="1583"/>
      <c r="I27" s="1583"/>
      <c r="J27" s="898"/>
      <c r="K27" s="898"/>
      <c r="L27" s="898"/>
      <c r="M27" s="898"/>
      <c r="N27" s="898"/>
      <c r="O27" s="898"/>
      <c r="P27" s="898"/>
      <c r="Q27" s="898"/>
      <c r="R27" s="898"/>
      <c r="S27" s="898"/>
      <c r="T27" s="898"/>
      <c r="U27" s="898"/>
    </row>
    <row r="28" spans="1:21" x14ac:dyDescent="0.25">
      <c r="A28" s="1576" t="s">
        <v>1378</v>
      </c>
      <c r="B28" s="1576"/>
      <c r="C28" s="1576"/>
      <c r="D28" s="1576"/>
      <c r="E28" s="1576"/>
      <c r="F28" s="1576"/>
      <c r="G28" s="1576"/>
      <c r="H28" s="1576"/>
      <c r="I28" s="1576"/>
      <c r="J28" s="898"/>
      <c r="K28" s="898"/>
      <c r="L28" s="898"/>
      <c r="M28" s="898"/>
      <c r="N28" s="898"/>
      <c r="O28" s="898"/>
      <c r="P28" s="898"/>
      <c r="Q28" s="898"/>
      <c r="R28" s="898"/>
      <c r="S28" s="898"/>
      <c r="T28" s="898"/>
      <c r="U28" s="898"/>
    </row>
    <row r="29" spans="1:21" x14ac:dyDescent="0.25">
      <c r="A29" s="1575" t="s">
        <v>1379</v>
      </c>
      <c r="B29" s="1575"/>
      <c r="C29" s="1575"/>
      <c r="D29" s="1575"/>
      <c r="E29" s="1575"/>
      <c r="F29" s="1575"/>
      <c r="G29" s="1575"/>
      <c r="H29" s="1575"/>
      <c r="I29" s="1575"/>
      <c r="J29" s="898"/>
      <c r="K29" s="898"/>
      <c r="L29" s="898"/>
      <c r="M29" s="898"/>
      <c r="N29" s="898"/>
      <c r="O29" s="898"/>
      <c r="P29" s="898"/>
      <c r="Q29" s="898"/>
      <c r="R29" s="898"/>
      <c r="S29" s="898"/>
      <c r="T29" s="898"/>
      <c r="U29" s="898"/>
    </row>
    <row r="30" spans="1:21" x14ac:dyDescent="0.25">
      <c r="A30" s="898"/>
      <c r="B30" s="898"/>
      <c r="C30" s="898"/>
      <c r="D30" s="898"/>
      <c r="E30" s="898"/>
      <c r="F30" s="898"/>
      <c r="G30" s="898"/>
      <c r="H30" s="898"/>
      <c r="I30" s="898"/>
      <c r="J30" s="898"/>
      <c r="K30" s="898"/>
      <c r="L30" s="898"/>
      <c r="M30" s="898"/>
      <c r="N30" s="898"/>
      <c r="O30" s="898"/>
      <c r="P30" s="898"/>
      <c r="Q30" s="898"/>
      <c r="R30" s="898"/>
      <c r="S30" s="898"/>
      <c r="T30" s="898"/>
      <c r="U30" s="898"/>
    </row>
    <row r="31" spans="1:21" x14ac:dyDescent="0.25">
      <c r="A31" s="898"/>
      <c r="B31" s="898"/>
      <c r="C31" s="898"/>
      <c r="D31" s="898"/>
      <c r="E31" s="898"/>
      <c r="F31" s="898"/>
      <c r="G31" s="898"/>
      <c r="H31" s="898"/>
      <c r="I31" s="898"/>
      <c r="J31" s="898"/>
      <c r="K31" s="898"/>
      <c r="L31" s="898"/>
      <c r="M31" s="898"/>
      <c r="N31" s="898"/>
      <c r="O31" s="898"/>
      <c r="P31" s="898"/>
      <c r="Q31" s="898"/>
      <c r="R31" s="898"/>
      <c r="S31" s="898"/>
      <c r="T31" s="898"/>
      <c r="U31" s="898"/>
    </row>
    <row r="32" spans="1:21" x14ac:dyDescent="0.25">
      <c r="A32" s="898"/>
      <c r="B32" s="898"/>
      <c r="C32" s="898"/>
      <c r="D32" s="898"/>
      <c r="E32" s="898"/>
      <c r="F32" s="898"/>
      <c r="G32" s="898"/>
      <c r="H32" s="898"/>
      <c r="I32" s="898"/>
      <c r="J32" s="898"/>
      <c r="K32" s="898"/>
      <c r="L32" s="898"/>
      <c r="M32" s="898"/>
      <c r="N32" s="898"/>
      <c r="O32" s="898"/>
      <c r="P32" s="898"/>
      <c r="Q32" s="898"/>
      <c r="R32" s="898"/>
      <c r="S32" s="898"/>
      <c r="T32" s="898"/>
      <c r="U32" s="898"/>
    </row>
    <row r="33" spans="1:21" x14ac:dyDescent="0.25">
      <c r="A33" s="898"/>
      <c r="B33" s="898"/>
      <c r="C33" s="898"/>
      <c r="D33" s="898"/>
      <c r="E33" s="898"/>
      <c r="F33" s="898"/>
      <c r="G33" s="898"/>
      <c r="H33" s="898"/>
      <c r="I33" s="898"/>
      <c r="J33" s="898"/>
      <c r="K33" s="898"/>
      <c r="L33" s="898"/>
      <c r="M33" s="898"/>
      <c r="N33" s="898"/>
      <c r="O33" s="898"/>
      <c r="P33" s="898"/>
      <c r="Q33" s="898"/>
      <c r="R33" s="898"/>
      <c r="S33" s="898"/>
      <c r="T33" s="898"/>
      <c r="U33" s="898"/>
    </row>
    <row r="34" spans="1:21" x14ac:dyDescent="0.25">
      <c r="A34" s="898" t="s">
        <v>1364</v>
      </c>
      <c r="B34" s="898"/>
      <c r="C34" s="898"/>
      <c r="D34" s="898"/>
      <c r="E34" s="898"/>
      <c r="F34" s="898"/>
      <c r="G34" s="898"/>
      <c r="H34" s="898"/>
      <c r="I34" s="898"/>
      <c r="J34" s="898"/>
      <c r="K34" s="898"/>
      <c r="L34" s="898"/>
      <c r="M34" s="898"/>
      <c r="N34" s="898"/>
      <c r="O34" s="898"/>
      <c r="P34" s="898"/>
      <c r="Q34" s="898"/>
      <c r="R34" s="898"/>
      <c r="S34" s="898"/>
      <c r="T34" s="898"/>
      <c r="U34" s="898"/>
    </row>
    <row r="35" spans="1:21" x14ac:dyDescent="0.25">
      <c r="A35" s="898"/>
      <c r="B35" s="898"/>
      <c r="C35" s="898"/>
      <c r="D35" s="898"/>
      <c r="E35" s="898"/>
      <c r="F35" s="898" t="s">
        <v>1365</v>
      </c>
      <c r="G35" s="898"/>
      <c r="H35" s="898"/>
      <c r="I35" s="898"/>
      <c r="J35" s="898"/>
      <c r="K35" s="898"/>
      <c r="L35" s="898"/>
      <c r="M35" s="898"/>
      <c r="N35" s="898"/>
      <c r="O35" s="898"/>
      <c r="P35" s="898"/>
      <c r="Q35" s="898"/>
      <c r="R35" s="898"/>
      <c r="S35" s="898"/>
      <c r="T35" s="898"/>
      <c r="U35" s="898"/>
    </row>
    <row r="36" spans="1:21" x14ac:dyDescent="0.25">
      <c r="A36" s="898"/>
      <c r="B36" s="898"/>
      <c r="C36" s="898"/>
      <c r="D36" s="898"/>
      <c r="E36" s="898"/>
      <c r="F36" s="898" t="s">
        <v>1366</v>
      </c>
      <c r="G36" s="898"/>
      <c r="H36" s="898"/>
      <c r="I36" s="898"/>
      <c r="J36" s="898"/>
      <c r="K36" s="898"/>
      <c r="L36" s="898"/>
      <c r="M36" s="898"/>
      <c r="N36" s="898"/>
      <c r="O36" s="898"/>
      <c r="P36" s="898"/>
      <c r="Q36" s="898"/>
      <c r="R36" s="898"/>
      <c r="S36" s="898"/>
      <c r="T36" s="898"/>
      <c r="U36" s="898"/>
    </row>
    <row r="37" spans="1:21" x14ac:dyDescent="0.25">
      <c r="A37" s="898"/>
      <c r="B37" s="898"/>
      <c r="C37" s="898"/>
      <c r="D37" s="898"/>
      <c r="E37" s="898"/>
      <c r="F37" s="898"/>
      <c r="G37" s="898"/>
      <c r="H37" s="898"/>
      <c r="I37" s="898"/>
      <c r="J37" s="898"/>
      <c r="K37" s="898"/>
      <c r="L37" s="898"/>
      <c r="M37" s="898"/>
      <c r="N37" s="898"/>
      <c r="O37" s="898"/>
      <c r="P37" s="898"/>
      <c r="Q37" s="898"/>
      <c r="R37" s="898"/>
      <c r="S37" s="898"/>
      <c r="T37" s="898"/>
      <c r="U37" s="898"/>
    </row>
  </sheetData>
  <sheetProtection algorithmName="SHA-512" hashValue="qRNDcsTgeC9edna62KqCPEmjqQGROuNFqjzY9vXGy9LQ1OOzfwZpeXZuYUE91fiV5m1Jan//G25XXkFymSA3QA==" saltValue="6vBBy3NEsD6Rj5PzvkqSzg==" spinCount="100000" sheet="1" objects="1" scenarios="1" formatColumns="0" formatRows="0"/>
  <mergeCells count="12">
    <mergeCell ref="A29:I29"/>
    <mergeCell ref="A28:I28"/>
    <mergeCell ref="A1:B1"/>
    <mergeCell ref="A10:J10"/>
    <mergeCell ref="A11:G11"/>
    <mergeCell ref="A16:E16"/>
    <mergeCell ref="G16:H16"/>
    <mergeCell ref="A5:C5"/>
    <mergeCell ref="A6:C6"/>
    <mergeCell ref="E5:G5"/>
    <mergeCell ref="E6:G6"/>
    <mergeCell ref="A27:I2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3">
    <tabColor theme="6"/>
  </sheetPr>
  <dimension ref="A1:AM20"/>
  <sheetViews>
    <sheetView zoomScale="85" zoomScaleNormal="85" workbookViewId="0">
      <selection activeCell="E38" sqref="E38"/>
    </sheetView>
  </sheetViews>
  <sheetFormatPr defaultColWidth="9.140625" defaultRowHeight="14.25" x14ac:dyDescent="0.2"/>
  <cols>
    <col min="1" max="1" width="20.140625" style="246" customWidth="1"/>
    <col min="2" max="2" width="50" style="246" customWidth="1"/>
    <col min="3" max="8" width="9.140625" style="246"/>
    <col min="9" max="12" width="0" style="246" hidden="1" customWidth="1"/>
    <col min="13" max="13" width="9.140625" style="246"/>
    <col min="14" max="17" width="0" style="246" hidden="1" customWidth="1"/>
    <col min="18" max="18" width="9.140625" style="246"/>
    <col min="19" max="22" width="0" style="246" hidden="1" customWidth="1"/>
    <col min="23" max="23" width="9.140625" style="246"/>
    <col min="24" max="27" width="0" style="246" hidden="1" customWidth="1"/>
    <col min="28" max="28" width="9.140625" style="246"/>
    <col min="29" max="32" width="0" style="246" hidden="1" customWidth="1"/>
    <col min="33" max="16384" width="9.140625" style="246"/>
  </cols>
  <sheetData>
    <row r="1" spans="1:39" ht="15" x14ac:dyDescent="0.25">
      <c r="A1" s="1564" t="s">
        <v>404</v>
      </c>
      <c r="B1" s="1564"/>
      <c r="C1" s="1564"/>
      <c r="D1" s="1564"/>
      <c r="E1" s="1564"/>
      <c r="F1" s="1564"/>
      <c r="G1" s="1564"/>
      <c r="H1" s="1564"/>
      <c r="I1" s="1564"/>
      <c r="J1" s="1564"/>
      <c r="K1" s="1564"/>
      <c r="L1" s="1564"/>
      <c r="M1" s="1564"/>
      <c r="N1" s="1564"/>
      <c r="O1" s="1564"/>
      <c r="P1" s="1564"/>
      <c r="Q1" s="1564"/>
      <c r="R1" s="1564"/>
      <c r="S1" s="1564"/>
      <c r="T1" s="1564"/>
      <c r="U1" s="1564"/>
      <c r="V1" s="1564"/>
      <c r="W1" s="1564"/>
      <c r="X1" s="1564"/>
      <c r="Y1" s="1564"/>
      <c r="Z1" s="1564"/>
      <c r="AA1" s="1564"/>
      <c r="AB1" s="1564"/>
      <c r="AC1" s="1564"/>
      <c r="AD1" s="1564"/>
      <c r="AE1" s="1564"/>
      <c r="AF1" s="1564"/>
      <c r="AG1" s="1564"/>
    </row>
    <row r="2" spans="1:39" x14ac:dyDescent="0.2">
      <c r="A2" s="247"/>
      <c r="B2" s="247"/>
      <c r="C2" s="247"/>
      <c r="D2" s="247"/>
      <c r="E2" s="247"/>
      <c r="F2" s="247"/>
      <c r="G2" s="247"/>
      <c r="H2" s="247"/>
      <c r="I2" s="247"/>
      <c r="AI2" s="1584" t="s">
        <v>975</v>
      </c>
      <c r="AJ2" s="1584"/>
      <c r="AK2" s="1584"/>
      <c r="AL2" s="1584"/>
      <c r="AM2" s="1584"/>
    </row>
    <row r="3" spans="1:39" ht="15" customHeight="1" x14ac:dyDescent="0.2">
      <c r="A3" s="234" t="s">
        <v>1</v>
      </c>
      <c r="B3" s="1208">
        <f>Summary!B3</f>
        <v>0</v>
      </c>
      <c r="C3" s="1208"/>
      <c r="D3" s="105"/>
      <c r="E3" s="1585" t="s">
        <v>403</v>
      </c>
      <c r="F3" s="1585"/>
      <c r="G3" s="1585"/>
      <c r="H3" s="253">
        <v>0.02</v>
      </c>
      <c r="AB3" s="153" t="s">
        <v>137</v>
      </c>
      <c r="AG3" s="245">
        <f>Expenses!I2</f>
        <v>0</v>
      </c>
      <c r="AH3" s="105"/>
      <c r="AI3" s="1584"/>
      <c r="AJ3" s="1584"/>
      <c r="AK3" s="1584"/>
      <c r="AL3" s="1584"/>
      <c r="AM3" s="1584"/>
    </row>
    <row r="4" spans="1:39" ht="15" customHeight="1" x14ac:dyDescent="0.2">
      <c r="F4" s="1586" t="s">
        <v>405</v>
      </c>
      <c r="G4" s="1586"/>
      <c r="H4" s="1586"/>
      <c r="I4" s="1586"/>
      <c r="J4" s="1586"/>
      <c r="K4" s="1586"/>
      <c r="L4" s="1586"/>
      <c r="M4" s="1586"/>
      <c r="N4" s="1586"/>
      <c r="O4" s="1586"/>
      <c r="P4" s="1586"/>
      <c r="Q4" s="1586"/>
      <c r="R4" s="1586"/>
      <c r="S4" s="1586"/>
      <c r="T4" s="1586"/>
      <c r="U4" s="1586"/>
      <c r="V4" s="1586"/>
      <c r="W4" s="1586"/>
      <c r="X4" s="1586"/>
      <c r="Y4" s="1586"/>
      <c r="Z4" s="1586"/>
      <c r="AA4" s="1586"/>
      <c r="AB4" s="1586"/>
      <c r="AC4" s="1586"/>
      <c r="AD4" s="1586"/>
      <c r="AE4" s="1586"/>
      <c r="AF4" s="1586"/>
      <c r="AG4" s="1586"/>
      <c r="AI4" s="1584"/>
      <c r="AJ4" s="1584"/>
      <c r="AK4" s="1584"/>
      <c r="AL4" s="1584"/>
      <c r="AM4" s="1584"/>
    </row>
    <row r="5" spans="1:39" x14ac:dyDescent="0.2">
      <c r="A5" s="88"/>
      <c r="B5" s="251" t="s">
        <v>406</v>
      </c>
      <c r="C5" s="89" t="s">
        <v>244</v>
      </c>
      <c r="D5" s="85">
        <v>1</v>
      </c>
      <c r="E5" s="85">
        <v>2</v>
      </c>
      <c r="F5" s="85">
        <v>3</v>
      </c>
      <c r="G5" s="85">
        <v>4</v>
      </c>
      <c r="H5" s="85">
        <v>5</v>
      </c>
      <c r="I5" s="85">
        <v>6</v>
      </c>
      <c r="J5" s="85">
        <v>7</v>
      </c>
      <c r="K5" s="85">
        <v>8</v>
      </c>
      <c r="L5" s="85">
        <v>9</v>
      </c>
      <c r="M5" s="85">
        <v>10</v>
      </c>
      <c r="N5" s="85">
        <v>11</v>
      </c>
      <c r="O5" s="85">
        <v>12</v>
      </c>
      <c r="P5" s="85">
        <v>13</v>
      </c>
      <c r="Q5" s="85">
        <v>14</v>
      </c>
      <c r="R5" s="85">
        <v>15</v>
      </c>
      <c r="S5" s="85">
        <v>16</v>
      </c>
      <c r="T5" s="85">
        <v>17</v>
      </c>
      <c r="U5" s="85">
        <v>18</v>
      </c>
      <c r="V5" s="85">
        <v>19</v>
      </c>
      <c r="W5" s="85">
        <v>20</v>
      </c>
      <c r="X5" s="85">
        <v>21</v>
      </c>
      <c r="Y5" s="85">
        <v>22</v>
      </c>
      <c r="Z5" s="85">
        <v>23</v>
      </c>
      <c r="AA5" s="85">
        <v>24</v>
      </c>
      <c r="AB5" s="85">
        <v>25</v>
      </c>
      <c r="AC5" s="85">
        <v>26</v>
      </c>
      <c r="AD5" s="85">
        <v>27</v>
      </c>
      <c r="AE5" s="85">
        <v>28</v>
      </c>
      <c r="AF5" s="85">
        <v>29</v>
      </c>
      <c r="AG5" s="85">
        <v>30</v>
      </c>
      <c r="AI5" s="1584"/>
      <c r="AJ5" s="1584"/>
      <c r="AK5" s="1584"/>
      <c r="AL5" s="1584"/>
      <c r="AM5" s="1584"/>
    </row>
    <row r="6" spans="1:39" ht="5.25" customHeight="1" x14ac:dyDescent="0.2">
      <c r="A6" s="248"/>
      <c r="B6" s="248"/>
      <c r="C6" s="233"/>
      <c r="D6" s="113"/>
      <c r="E6" s="113"/>
      <c r="F6" s="113"/>
      <c r="G6" s="11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row>
    <row r="7" spans="1:39" x14ac:dyDescent="0.2">
      <c r="A7" s="252" t="s">
        <v>402</v>
      </c>
      <c r="B7" s="260"/>
      <c r="C7" s="109" t="s">
        <v>165</v>
      </c>
      <c r="D7" s="255"/>
      <c r="E7" s="256">
        <f t="shared" ref="E7:AG7" si="0">(+D7*$H$3)+D7</f>
        <v>0</v>
      </c>
      <c r="F7" s="256">
        <f t="shared" si="0"/>
        <v>0</v>
      </c>
      <c r="G7" s="256">
        <f t="shared" si="0"/>
        <v>0</v>
      </c>
      <c r="H7" s="256">
        <f t="shared" si="0"/>
        <v>0</v>
      </c>
      <c r="I7" s="256">
        <f t="shared" si="0"/>
        <v>0</v>
      </c>
      <c r="J7" s="256">
        <f t="shared" si="0"/>
        <v>0</v>
      </c>
      <c r="K7" s="256">
        <f t="shared" si="0"/>
        <v>0</v>
      </c>
      <c r="L7" s="256">
        <f t="shared" si="0"/>
        <v>0</v>
      </c>
      <c r="M7" s="256">
        <f t="shared" si="0"/>
        <v>0</v>
      </c>
      <c r="N7" s="256">
        <f t="shared" si="0"/>
        <v>0</v>
      </c>
      <c r="O7" s="256">
        <f t="shared" si="0"/>
        <v>0</v>
      </c>
      <c r="P7" s="256">
        <f t="shared" si="0"/>
        <v>0</v>
      </c>
      <c r="Q7" s="256">
        <f t="shared" si="0"/>
        <v>0</v>
      </c>
      <c r="R7" s="256">
        <f t="shared" si="0"/>
        <v>0</v>
      </c>
      <c r="S7" s="256">
        <f t="shared" si="0"/>
        <v>0</v>
      </c>
      <c r="T7" s="256">
        <f t="shared" si="0"/>
        <v>0</v>
      </c>
      <c r="U7" s="256">
        <f t="shared" si="0"/>
        <v>0</v>
      </c>
      <c r="V7" s="256">
        <f t="shared" si="0"/>
        <v>0</v>
      </c>
      <c r="W7" s="256">
        <f t="shared" si="0"/>
        <v>0</v>
      </c>
      <c r="X7" s="256">
        <f t="shared" si="0"/>
        <v>0</v>
      </c>
      <c r="Y7" s="256">
        <f t="shared" si="0"/>
        <v>0</v>
      </c>
      <c r="Z7" s="256">
        <f t="shared" si="0"/>
        <v>0</v>
      </c>
      <c r="AA7" s="256">
        <f t="shared" si="0"/>
        <v>0</v>
      </c>
      <c r="AB7" s="256">
        <f t="shared" si="0"/>
        <v>0</v>
      </c>
      <c r="AC7" s="256">
        <f t="shared" si="0"/>
        <v>0</v>
      </c>
      <c r="AD7" s="256">
        <f t="shared" si="0"/>
        <v>0</v>
      </c>
      <c r="AE7" s="256">
        <f t="shared" si="0"/>
        <v>0</v>
      </c>
      <c r="AF7" s="256">
        <f t="shared" si="0"/>
        <v>0</v>
      </c>
      <c r="AG7" s="256">
        <f t="shared" si="0"/>
        <v>0</v>
      </c>
    </row>
    <row r="8" spans="1:39" x14ac:dyDescent="0.2">
      <c r="A8" s="252" t="s">
        <v>67</v>
      </c>
      <c r="B8" s="260"/>
      <c r="C8" s="109" t="s">
        <v>165</v>
      </c>
      <c r="D8" s="255"/>
      <c r="E8" s="256">
        <f t="shared" ref="E8:AG8" si="1">(+D8*$H$3)+D8</f>
        <v>0</v>
      </c>
      <c r="F8" s="256">
        <f t="shared" si="1"/>
        <v>0</v>
      </c>
      <c r="G8" s="256">
        <f t="shared" si="1"/>
        <v>0</v>
      </c>
      <c r="H8" s="256">
        <f t="shared" si="1"/>
        <v>0</v>
      </c>
      <c r="I8" s="256">
        <f t="shared" si="1"/>
        <v>0</v>
      </c>
      <c r="J8" s="256">
        <f t="shared" si="1"/>
        <v>0</v>
      </c>
      <c r="K8" s="256">
        <f t="shared" si="1"/>
        <v>0</v>
      </c>
      <c r="L8" s="256">
        <f t="shared" si="1"/>
        <v>0</v>
      </c>
      <c r="M8" s="256">
        <f t="shared" si="1"/>
        <v>0</v>
      </c>
      <c r="N8" s="256">
        <f t="shared" si="1"/>
        <v>0</v>
      </c>
      <c r="O8" s="256">
        <f t="shared" si="1"/>
        <v>0</v>
      </c>
      <c r="P8" s="256">
        <f t="shared" si="1"/>
        <v>0</v>
      </c>
      <c r="Q8" s="256">
        <f t="shared" si="1"/>
        <v>0</v>
      </c>
      <c r="R8" s="256">
        <f t="shared" si="1"/>
        <v>0</v>
      </c>
      <c r="S8" s="256">
        <f t="shared" si="1"/>
        <v>0</v>
      </c>
      <c r="T8" s="256">
        <f t="shared" si="1"/>
        <v>0</v>
      </c>
      <c r="U8" s="256">
        <f t="shared" si="1"/>
        <v>0</v>
      </c>
      <c r="V8" s="256">
        <f t="shared" si="1"/>
        <v>0</v>
      </c>
      <c r="W8" s="256">
        <f t="shared" si="1"/>
        <v>0</v>
      </c>
      <c r="X8" s="256">
        <f t="shared" si="1"/>
        <v>0</v>
      </c>
      <c r="Y8" s="256">
        <f t="shared" si="1"/>
        <v>0</v>
      </c>
      <c r="Z8" s="256">
        <f t="shared" si="1"/>
        <v>0</v>
      </c>
      <c r="AA8" s="256">
        <f t="shared" si="1"/>
        <v>0</v>
      </c>
      <c r="AB8" s="256">
        <f t="shared" si="1"/>
        <v>0</v>
      </c>
      <c r="AC8" s="256">
        <f t="shared" si="1"/>
        <v>0</v>
      </c>
      <c r="AD8" s="256">
        <f t="shared" si="1"/>
        <v>0</v>
      </c>
      <c r="AE8" s="256">
        <f t="shared" si="1"/>
        <v>0</v>
      </c>
      <c r="AF8" s="256">
        <f t="shared" si="1"/>
        <v>0</v>
      </c>
      <c r="AG8" s="256">
        <f t="shared" si="1"/>
        <v>0</v>
      </c>
    </row>
    <row r="9" spans="1:39" x14ac:dyDescent="0.2">
      <c r="A9" s="252" t="s">
        <v>67</v>
      </c>
      <c r="B9" s="260"/>
      <c r="C9" s="109" t="s">
        <v>165</v>
      </c>
      <c r="D9" s="255"/>
      <c r="E9" s="256">
        <f t="shared" ref="E9:AG9" si="2">(+D9*$H$3)+D9</f>
        <v>0</v>
      </c>
      <c r="F9" s="256">
        <f t="shared" si="2"/>
        <v>0</v>
      </c>
      <c r="G9" s="256">
        <f t="shared" si="2"/>
        <v>0</v>
      </c>
      <c r="H9" s="256">
        <f t="shared" si="2"/>
        <v>0</v>
      </c>
      <c r="I9" s="256">
        <f t="shared" si="2"/>
        <v>0</v>
      </c>
      <c r="J9" s="256">
        <f t="shared" si="2"/>
        <v>0</v>
      </c>
      <c r="K9" s="256">
        <f t="shared" si="2"/>
        <v>0</v>
      </c>
      <c r="L9" s="256">
        <f t="shared" si="2"/>
        <v>0</v>
      </c>
      <c r="M9" s="256">
        <f t="shared" si="2"/>
        <v>0</v>
      </c>
      <c r="N9" s="256">
        <f t="shared" si="2"/>
        <v>0</v>
      </c>
      <c r="O9" s="256">
        <f t="shared" si="2"/>
        <v>0</v>
      </c>
      <c r="P9" s="256">
        <f t="shared" si="2"/>
        <v>0</v>
      </c>
      <c r="Q9" s="256">
        <f t="shared" si="2"/>
        <v>0</v>
      </c>
      <c r="R9" s="256">
        <f t="shared" si="2"/>
        <v>0</v>
      </c>
      <c r="S9" s="256">
        <f t="shared" si="2"/>
        <v>0</v>
      </c>
      <c r="T9" s="256">
        <f t="shared" si="2"/>
        <v>0</v>
      </c>
      <c r="U9" s="256">
        <f t="shared" si="2"/>
        <v>0</v>
      </c>
      <c r="V9" s="256">
        <f t="shared" si="2"/>
        <v>0</v>
      </c>
      <c r="W9" s="256">
        <f t="shared" si="2"/>
        <v>0</v>
      </c>
      <c r="X9" s="256">
        <f t="shared" si="2"/>
        <v>0</v>
      </c>
      <c r="Y9" s="256">
        <f t="shared" si="2"/>
        <v>0</v>
      </c>
      <c r="Z9" s="256">
        <f t="shared" si="2"/>
        <v>0</v>
      </c>
      <c r="AA9" s="256">
        <f t="shared" si="2"/>
        <v>0</v>
      </c>
      <c r="AB9" s="256">
        <f t="shared" si="2"/>
        <v>0</v>
      </c>
      <c r="AC9" s="256">
        <f t="shared" si="2"/>
        <v>0</v>
      </c>
      <c r="AD9" s="256">
        <f t="shared" si="2"/>
        <v>0</v>
      </c>
      <c r="AE9" s="256">
        <f t="shared" si="2"/>
        <v>0</v>
      </c>
      <c r="AF9" s="256">
        <f t="shared" si="2"/>
        <v>0</v>
      </c>
      <c r="AG9" s="256">
        <f t="shared" si="2"/>
        <v>0</v>
      </c>
    </row>
    <row r="10" spans="1:39" x14ac:dyDescent="0.2">
      <c r="A10" s="252" t="s">
        <v>67</v>
      </c>
      <c r="B10" s="260"/>
      <c r="C10" s="109" t="s">
        <v>165</v>
      </c>
      <c r="D10" s="255"/>
      <c r="E10" s="256">
        <f t="shared" ref="E10:AG10" si="3">(+D10*$H$3)+D10</f>
        <v>0</v>
      </c>
      <c r="F10" s="256">
        <f t="shared" si="3"/>
        <v>0</v>
      </c>
      <c r="G10" s="256">
        <f t="shared" si="3"/>
        <v>0</v>
      </c>
      <c r="H10" s="256">
        <f t="shared" si="3"/>
        <v>0</v>
      </c>
      <c r="I10" s="256">
        <f t="shared" si="3"/>
        <v>0</v>
      </c>
      <c r="J10" s="256">
        <f t="shared" si="3"/>
        <v>0</v>
      </c>
      <c r="K10" s="256">
        <f t="shared" si="3"/>
        <v>0</v>
      </c>
      <c r="L10" s="256">
        <f t="shared" si="3"/>
        <v>0</v>
      </c>
      <c r="M10" s="256">
        <f t="shared" si="3"/>
        <v>0</v>
      </c>
      <c r="N10" s="256">
        <f t="shared" si="3"/>
        <v>0</v>
      </c>
      <c r="O10" s="256">
        <f t="shared" si="3"/>
        <v>0</v>
      </c>
      <c r="P10" s="256">
        <f t="shared" si="3"/>
        <v>0</v>
      </c>
      <c r="Q10" s="256">
        <f t="shared" si="3"/>
        <v>0</v>
      </c>
      <c r="R10" s="256">
        <f t="shared" si="3"/>
        <v>0</v>
      </c>
      <c r="S10" s="256">
        <f t="shared" si="3"/>
        <v>0</v>
      </c>
      <c r="T10" s="256">
        <f t="shared" si="3"/>
        <v>0</v>
      </c>
      <c r="U10" s="256">
        <f t="shared" si="3"/>
        <v>0</v>
      </c>
      <c r="V10" s="256">
        <f t="shared" si="3"/>
        <v>0</v>
      </c>
      <c r="W10" s="256">
        <f t="shared" si="3"/>
        <v>0</v>
      </c>
      <c r="X10" s="256">
        <f t="shared" si="3"/>
        <v>0</v>
      </c>
      <c r="Y10" s="256">
        <f t="shared" si="3"/>
        <v>0</v>
      </c>
      <c r="Z10" s="256">
        <f t="shared" si="3"/>
        <v>0</v>
      </c>
      <c r="AA10" s="256">
        <f t="shared" si="3"/>
        <v>0</v>
      </c>
      <c r="AB10" s="256">
        <f t="shared" si="3"/>
        <v>0</v>
      </c>
      <c r="AC10" s="256">
        <f t="shared" si="3"/>
        <v>0</v>
      </c>
      <c r="AD10" s="256">
        <f t="shared" si="3"/>
        <v>0</v>
      </c>
      <c r="AE10" s="256">
        <f t="shared" si="3"/>
        <v>0</v>
      </c>
      <c r="AF10" s="256">
        <f t="shared" si="3"/>
        <v>0</v>
      </c>
      <c r="AG10" s="256">
        <f t="shared" si="3"/>
        <v>0</v>
      </c>
    </row>
    <row r="11" spans="1:39" x14ac:dyDescent="0.2">
      <c r="A11" s="252" t="s">
        <v>67</v>
      </c>
      <c r="B11" s="260"/>
      <c r="C11" s="109" t="s">
        <v>165</v>
      </c>
      <c r="D11" s="255"/>
      <c r="E11" s="256">
        <f t="shared" ref="E11:AG11" si="4">(+D11*$H$3)+D11</f>
        <v>0</v>
      </c>
      <c r="F11" s="256">
        <f t="shared" si="4"/>
        <v>0</v>
      </c>
      <c r="G11" s="256">
        <f t="shared" si="4"/>
        <v>0</v>
      </c>
      <c r="H11" s="256">
        <f t="shared" si="4"/>
        <v>0</v>
      </c>
      <c r="I11" s="256">
        <f t="shared" si="4"/>
        <v>0</v>
      </c>
      <c r="J11" s="256">
        <f t="shared" si="4"/>
        <v>0</v>
      </c>
      <c r="K11" s="256">
        <f t="shared" si="4"/>
        <v>0</v>
      </c>
      <c r="L11" s="256">
        <f t="shared" si="4"/>
        <v>0</v>
      </c>
      <c r="M11" s="256">
        <f t="shared" si="4"/>
        <v>0</v>
      </c>
      <c r="N11" s="256">
        <f t="shared" si="4"/>
        <v>0</v>
      </c>
      <c r="O11" s="256">
        <f t="shared" si="4"/>
        <v>0</v>
      </c>
      <c r="P11" s="256">
        <f t="shared" si="4"/>
        <v>0</v>
      </c>
      <c r="Q11" s="256">
        <f t="shared" si="4"/>
        <v>0</v>
      </c>
      <c r="R11" s="256">
        <f t="shared" si="4"/>
        <v>0</v>
      </c>
      <c r="S11" s="256">
        <f t="shared" si="4"/>
        <v>0</v>
      </c>
      <c r="T11" s="256">
        <f t="shared" si="4"/>
        <v>0</v>
      </c>
      <c r="U11" s="256">
        <f t="shared" si="4"/>
        <v>0</v>
      </c>
      <c r="V11" s="256">
        <f t="shared" si="4"/>
        <v>0</v>
      </c>
      <c r="W11" s="256">
        <f t="shared" si="4"/>
        <v>0</v>
      </c>
      <c r="X11" s="256">
        <f t="shared" si="4"/>
        <v>0</v>
      </c>
      <c r="Y11" s="256">
        <f t="shared" si="4"/>
        <v>0</v>
      </c>
      <c r="Z11" s="256">
        <f t="shared" si="4"/>
        <v>0</v>
      </c>
      <c r="AA11" s="256">
        <f t="shared" si="4"/>
        <v>0</v>
      </c>
      <c r="AB11" s="256">
        <f t="shared" si="4"/>
        <v>0</v>
      </c>
      <c r="AC11" s="256">
        <f t="shared" si="4"/>
        <v>0</v>
      </c>
      <c r="AD11" s="256">
        <f t="shared" si="4"/>
        <v>0</v>
      </c>
      <c r="AE11" s="256">
        <f t="shared" si="4"/>
        <v>0</v>
      </c>
      <c r="AF11" s="256">
        <f t="shared" si="4"/>
        <v>0</v>
      </c>
      <c r="AG11" s="256">
        <f t="shared" si="4"/>
        <v>0</v>
      </c>
    </row>
    <row r="12" spans="1:39" x14ac:dyDescent="0.2">
      <c r="A12" s="252" t="s">
        <v>67</v>
      </c>
      <c r="B12" s="260"/>
      <c r="C12" s="109" t="s">
        <v>165</v>
      </c>
      <c r="D12" s="255"/>
      <c r="E12" s="256">
        <f t="shared" ref="E12:AG12" si="5">(+D12*$H$3)+D12</f>
        <v>0</v>
      </c>
      <c r="F12" s="256">
        <f t="shared" si="5"/>
        <v>0</v>
      </c>
      <c r="G12" s="256">
        <f t="shared" si="5"/>
        <v>0</v>
      </c>
      <c r="H12" s="256">
        <f t="shared" si="5"/>
        <v>0</v>
      </c>
      <c r="I12" s="256">
        <f t="shared" si="5"/>
        <v>0</v>
      </c>
      <c r="J12" s="256">
        <f t="shared" si="5"/>
        <v>0</v>
      </c>
      <c r="K12" s="256">
        <f t="shared" si="5"/>
        <v>0</v>
      </c>
      <c r="L12" s="256">
        <f t="shared" si="5"/>
        <v>0</v>
      </c>
      <c r="M12" s="256">
        <f t="shared" si="5"/>
        <v>0</v>
      </c>
      <c r="N12" s="256">
        <f t="shared" si="5"/>
        <v>0</v>
      </c>
      <c r="O12" s="256">
        <f t="shared" si="5"/>
        <v>0</v>
      </c>
      <c r="P12" s="256">
        <f t="shared" si="5"/>
        <v>0</v>
      </c>
      <c r="Q12" s="256">
        <f t="shared" si="5"/>
        <v>0</v>
      </c>
      <c r="R12" s="256">
        <f t="shared" si="5"/>
        <v>0</v>
      </c>
      <c r="S12" s="256">
        <f t="shared" si="5"/>
        <v>0</v>
      </c>
      <c r="T12" s="256">
        <f t="shared" si="5"/>
        <v>0</v>
      </c>
      <c r="U12" s="256">
        <f t="shared" si="5"/>
        <v>0</v>
      </c>
      <c r="V12" s="256">
        <f t="shared" si="5"/>
        <v>0</v>
      </c>
      <c r="W12" s="256">
        <f t="shared" si="5"/>
        <v>0</v>
      </c>
      <c r="X12" s="256">
        <f t="shared" si="5"/>
        <v>0</v>
      </c>
      <c r="Y12" s="256">
        <f t="shared" si="5"/>
        <v>0</v>
      </c>
      <c r="Z12" s="256">
        <f t="shared" si="5"/>
        <v>0</v>
      </c>
      <c r="AA12" s="256">
        <f t="shared" si="5"/>
        <v>0</v>
      </c>
      <c r="AB12" s="256">
        <f t="shared" si="5"/>
        <v>0</v>
      </c>
      <c r="AC12" s="256">
        <f t="shared" si="5"/>
        <v>0</v>
      </c>
      <c r="AD12" s="256">
        <f t="shared" si="5"/>
        <v>0</v>
      </c>
      <c r="AE12" s="256">
        <f t="shared" si="5"/>
        <v>0</v>
      </c>
      <c r="AF12" s="256">
        <f t="shared" si="5"/>
        <v>0</v>
      </c>
      <c r="AG12" s="256">
        <f t="shared" si="5"/>
        <v>0</v>
      </c>
    </row>
    <row r="13" spans="1:39" x14ac:dyDescent="0.2">
      <c r="A13" s="252" t="s">
        <v>67</v>
      </c>
      <c r="B13" s="260"/>
      <c r="C13" s="109" t="s">
        <v>165</v>
      </c>
      <c r="D13" s="255"/>
      <c r="E13" s="256">
        <f t="shared" ref="E13:AG13" si="6">(+D13*$H$3)+D13</f>
        <v>0</v>
      </c>
      <c r="F13" s="256">
        <f t="shared" si="6"/>
        <v>0</v>
      </c>
      <c r="G13" s="256">
        <f t="shared" si="6"/>
        <v>0</v>
      </c>
      <c r="H13" s="256">
        <f t="shared" si="6"/>
        <v>0</v>
      </c>
      <c r="I13" s="256">
        <f t="shared" si="6"/>
        <v>0</v>
      </c>
      <c r="J13" s="256">
        <f t="shared" si="6"/>
        <v>0</v>
      </c>
      <c r="K13" s="256">
        <f t="shared" si="6"/>
        <v>0</v>
      </c>
      <c r="L13" s="256">
        <f t="shared" si="6"/>
        <v>0</v>
      </c>
      <c r="M13" s="256">
        <f t="shared" si="6"/>
        <v>0</v>
      </c>
      <c r="N13" s="256">
        <f t="shared" si="6"/>
        <v>0</v>
      </c>
      <c r="O13" s="256">
        <f t="shared" si="6"/>
        <v>0</v>
      </c>
      <c r="P13" s="256">
        <f t="shared" si="6"/>
        <v>0</v>
      </c>
      <c r="Q13" s="256">
        <f t="shared" si="6"/>
        <v>0</v>
      </c>
      <c r="R13" s="256">
        <f t="shared" si="6"/>
        <v>0</v>
      </c>
      <c r="S13" s="256">
        <f t="shared" si="6"/>
        <v>0</v>
      </c>
      <c r="T13" s="256">
        <f t="shared" si="6"/>
        <v>0</v>
      </c>
      <c r="U13" s="256">
        <f t="shared" si="6"/>
        <v>0</v>
      </c>
      <c r="V13" s="256">
        <f t="shared" si="6"/>
        <v>0</v>
      </c>
      <c r="W13" s="256">
        <f t="shared" si="6"/>
        <v>0</v>
      </c>
      <c r="X13" s="256">
        <f t="shared" si="6"/>
        <v>0</v>
      </c>
      <c r="Y13" s="256">
        <f t="shared" si="6"/>
        <v>0</v>
      </c>
      <c r="Z13" s="256">
        <f t="shared" si="6"/>
        <v>0</v>
      </c>
      <c r="AA13" s="256">
        <f t="shared" si="6"/>
        <v>0</v>
      </c>
      <c r="AB13" s="256">
        <f t="shared" si="6"/>
        <v>0</v>
      </c>
      <c r="AC13" s="256">
        <f t="shared" si="6"/>
        <v>0</v>
      </c>
      <c r="AD13" s="256">
        <f t="shared" si="6"/>
        <v>0</v>
      </c>
      <c r="AE13" s="256">
        <f t="shared" si="6"/>
        <v>0</v>
      </c>
      <c r="AF13" s="256">
        <f t="shared" si="6"/>
        <v>0</v>
      </c>
      <c r="AG13" s="256">
        <f t="shared" si="6"/>
        <v>0</v>
      </c>
    </row>
    <row r="14" spans="1:39" x14ac:dyDescent="0.2">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row>
    <row r="15" spans="1:39" s="39" customFormat="1" ht="12.75" x14ac:dyDescent="0.2">
      <c r="A15" s="1585" t="s">
        <v>407</v>
      </c>
      <c r="B15" s="1585"/>
      <c r="C15" s="254"/>
      <c r="D15" s="257">
        <f>SUM(D7:D14)</f>
        <v>0</v>
      </c>
      <c r="E15" s="257">
        <f t="shared" ref="E15:AG15" si="7">SUM(E7:E14)</f>
        <v>0</v>
      </c>
      <c r="F15" s="257">
        <f t="shared" si="7"/>
        <v>0</v>
      </c>
      <c r="G15" s="257">
        <f t="shared" si="7"/>
        <v>0</v>
      </c>
      <c r="H15" s="257">
        <f t="shared" si="7"/>
        <v>0</v>
      </c>
      <c r="I15" s="257">
        <f t="shared" si="7"/>
        <v>0</v>
      </c>
      <c r="J15" s="257">
        <f t="shared" si="7"/>
        <v>0</v>
      </c>
      <c r="K15" s="257">
        <f t="shared" si="7"/>
        <v>0</v>
      </c>
      <c r="L15" s="257">
        <f t="shared" si="7"/>
        <v>0</v>
      </c>
      <c r="M15" s="257">
        <f t="shared" si="7"/>
        <v>0</v>
      </c>
      <c r="N15" s="257">
        <f t="shared" si="7"/>
        <v>0</v>
      </c>
      <c r="O15" s="257">
        <f t="shared" si="7"/>
        <v>0</v>
      </c>
      <c r="P15" s="257">
        <f t="shared" si="7"/>
        <v>0</v>
      </c>
      <c r="Q15" s="257">
        <f t="shared" si="7"/>
        <v>0</v>
      </c>
      <c r="R15" s="257">
        <f t="shared" si="7"/>
        <v>0</v>
      </c>
      <c r="S15" s="257">
        <f t="shared" si="7"/>
        <v>0</v>
      </c>
      <c r="T15" s="257">
        <f t="shared" si="7"/>
        <v>0</v>
      </c>
      <c r="U15" s="257">
        <f t="shared" si="7"/>
        <v>0</v>
      </c>
      <c r="V15" s="257">
        <f t="shared" si="7"/>
        <v>0</v>
      </c>
      <c r="W15" s="257">
        <f t="shared" si="7"/>
        <v>0</v>
      </c>
      <c r="X15" s="257">
        <f t="shared" si="7"/>
        <v>0</v>
      </c>
      <c r="Y15" s="257">
        <f t="shared" si="7"/>
        <v>0</v>
      </c>
      <c r="Z15" s="257">
        <f t="shared" si="7"/>
        <v>0</v>
      </c>
      <c r="AA15" s="257">
        <f t="shared" si="7"/>
        <v>0</v>
      </c>
      <c r="AB15" s="257">
        <f t="shared" si="7"/>
        <v>0</v>
      </c>
      <c r="AC15" s="257">
        <f t="shared" si="7"/>
        <v>0</v>
      </c>
      <c r="AD15" s="257">
        <f t="shared" si="7"/>
        <v>0</v>
      </c>
      <c r="AE15" s="257">
        <f t="shared" si="7"/>
        <v>0</v>
      </c>
      <c r="AF15" s="257">
        <f t="shared" si="7"/>
        <v>0</v>
      </c>
      <c r="AG15" s="257">
        <f t="shared" si="7"/>
        <v>0</v>
      </c>
    </row>
    <row r="16" spans="1:39" x14ac:dyDescent="0.2">
      <c r="C16" s="249" t="s">
        <v>408</v>
      </c>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row>
    <row r="17" spans="1:33" s="247" customFormat="1" ht="12.75" x14ac:dyDescent="0.2">
      <c r="A17" s="1585" t="s">
        <v>177</v>
      </c>
      <c r="B17" s="1587"/>
      <c r="C17" s="258">
        <v>0.1</v>
      </c>
      <c r="D17" s="257">
        <f>$C$17*D15</f>
        <v>0</v>
      </c>
      <c r="E17" s="257">
        <f t="shared" ref="E17:AG17" si="8">$C$17*E15</f>
        <v>0</v>
      </c>
      <c r="F17" s="257">
        <f t="shared" si="8"/>
        <v>0</v>
      </c>
      <c r="G17" s="257">
        <f t="shared" si="8"/>
        <v>0</v>
      </c>
      <c r="H17" s="257">
        <f t="shared" si="8"/>
        <v>0</v>
      </c>
      <c r="I17" s="257">
        <f t="shared" si="8"/>
        <v>0</v>
      </c>
      <c r="J17" s="257">
        <f t="shared" si="8"/>
        <v>0</v>
      </c>
      <c r="K17" s="257">
        <f t="shared" si="8"/>
        <v>0</v>
      </c>
      <c r="L17" s="257">
        <f t="shared" si="8"/>
        <v>0</v>
      </c>
      <c r="M17" s="257">
        <f t="shared" si="8"/>
        <v>0</v>
      </c>
      <c r="N17" s="257">
        <f t="shared" si="8"/>
        <v>0</v>
      </c>
      <c r="O17" s="257">
        <f t="shared" si="8"/>
        <v>0</v>
      </c>
      <c r="P17" s="257">
        <f t="shared" si="8"/>
        <v>0</v>
      </c>
      <c r="Q17" s="257">
        <f t="shared" si="8"/>
        <v>0</v>
      </c>
      <c r="R17" s="257">
        <f t="shared" si="8"/>
        <v>0</v>
      </c>
      <c r="S17" s="257">
        <f t="shared" si="8"/>
        <v>0</v>
      </c>
      <c r="T17" s="257">
        <f t="shared" si="8"/>
        <v>0</v>
      </c>
      <c r="U17" s="257">
        <f t="shared" si="8"/>
        <v>0</v>
      </c>
      <c r="V17" s="257">
        <f t="shared" si="8"/>
        <v>0</v>
      </c>
      <c r="W17" s="257">
        <f t="shared" si="8"/>
        <v>0</v>
      </c>
      <c r="X17" s="257">
        <f t="shared" si="8"/>
        <v>0</v>
      </c>
      <c r="Y17" s="257">
        <f t="shared" si="8"/>
        <v>0</v>
      </c>
      <c r="Z17" s="257">
        <f t="shared" si="8"/>
        <v>0</v>
      </c>
      <c r="AA17" s="257">
        <f t="shared" si="8"/>
        <v>0</v>
      </c>
      <c r="AB17" s="257">
        <f t="shared" si="8"/>
        <v>0</v>
      </c>
      <c r="AC17" s="257">
        <f t="shared" si="8"/>
        <v>0</v>
      </c>
      <c r="AD17" s="257">
        <f t="shared" si="8"/>
        <v>0</v>
      </c>
      <c r="AE17" s="257">
        <f t="shared" si="8"/>
        <v>0</v>
      </c>
      <c r="AF17" s="257">
        <f t="shared" si="8"/>
        <v>0</v>
      </c>
      <c r="AG17" s="257">
        <f t="shared" si="8"/>
        <v>0</v>
      </c>
    </row>
    <row r="18" spans="1:33" x14ac:dyDescent="0.2">
      <c r="C18" s="1588" t="s">
        <v>409</v>
      </c>
      <c r="D18" s="1588"/>
      <c r="E18" s="1588"/>
      <c r="F18" s="1588"/>
      <c r="G18" s="1588"/>
      <c r="H18" s="1588"/>
      <c r="I18" s="1588"/>
      <c r="J18" s="1588"/>
      <c r="K18" s="1588"/>
      <c r="L18" s="1588"/>
      <c r="M18" s="1588"/>
      <c r="N18" s="1588"/>
      <c r="O18" s="1588"/>
      <c r="P18" s="1588"/>
      <c r="Q18" s="1588"/>
      <c r="R18" s="1588"/>
      <c r="S18" s="1588"/>
      <c r="T18" s="1588"/>
      <c r="U18" s="1588"/>
      <c r="V18" s="1588"/>
      <c r="W18" s="1588"/>
      <c r="X18" s="1588"/>
      <c r="Y18" s="1588"/>
      <c r="Z18" s="1588"/>
      <c r="AA18" s="1588"/>
      <c r="AB18" s="1588"/>
      <c r="AC18" s="1588"/>
      <c r="AD18" s="1588"/>
      <c r="AE18" s="250"/>
      <c r="AF18" s="250"/>
      <c r="AG18" s="250"/>
    </row>
    <row r="19" spans="1:33" x14ac:dyDescent="0.2">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row>
    <row r="20" spans="1:33" x14ac:dyDescent="0.2">
      <c r="A20" s="1585" t="s">
        <v>410</v>
      </c>
      <c r="B20" s="1585"/>
      <c r="C20" s="250"/>
      <c r="D20" s="259">
        <f>D15-D17</f>
        <v>0</v>
      </c>
      <c r="E20" s="259">
        <f t="shared" ref="E20:AG20" si="9">E15-E17</f>
        <v>0</v>
      </c>
      <c r="F20" s="259">
        <f t="shared" si="9"/>
        <v>0</v>
      </c>
      <c r="G20" s="259">
        <f t="shared" si="9"/>
        <v>0</v>
      </c>
      <c r="H20" s="259">
        <f t="shared" si="9"/>
        <v>0</v>
      </c>
      <c r="I20" s="259">
        <f t="shared" si="9"/>
        <v>0</v>
      </c>
      <c r="J20" s="259">
        <f t="shared" si="9"/>
        <v>0</v>
      </c>
      <c r="K20" s="259">
        <f t="shared" si="9"/>
        <v>0</v>
      </c>
      <c r="L20" s="259">
        <f t="shared" si="9"/>
        <v>0</v>
      </c>
      <c r="M20" s="259">
        <f t="shared" si="9"/>
        <v>0</v>
      </c>
      <c r="N20" s="259">
        <f t="shared" si="9"/>
        <v>0</v>
      </c>
      <c r="O20" s="259">
        <f t="shared" si="9"/>
        <v>0</v>
      </c>
      <c r="P20" s="259">
        <f t="shared" si="9"/>
        <v>0</v>
      </c>
      <c r="Q20" s="259">
        <f t="shared" si="9"/>
        <v>0</v>
      </c>
      <c r="R20" s="259">
        <f t="shared" si="9"/>
        <v>0</v>
      </c>
      <c r="S20" s="259">
        <f t="shared" si="9"/>
        <v>0</v>
      </c>
      <c r="T20" s="259">
        <f t="shared" si="9"/>
        <v>0</v>
      </c>
      <c r="U20" s="259">
        <f t="shared" si="9"/>
        <v>0</v>
      </c>
      <c r="V20" s="259">
        <f t="shared" si="9"/>
        <v>0</v>
      </c>
      <c r="W20" s="259">
        <f t="shared" si="9"/>
        <v>0</v>
      </c>
      <c r="X20" s="259">
        <f t="shared" si="9"/>
        <v>0</v>
      </c>
      <c r="Y20" s="259">
        <f t="shared" si="9"/>
        <v>0</v>
      </c>
      <c r="Z20" s="259">
        <f t="shared" si="9"/>
        <v>0</v>
      </c>
      <c r="AA20" s="259">
        <f t="shared" si="9"/>
        <v>0</v>
      </c>
      <c r="AB20" s="259">
        <f t="shared" si="9"/>
        <v>0</v>
      </c>
      <c r="AC20" s="259">
        <f t="shared" si="9"/>
        <v>0</v>
      </c>
      <c r="AD20" s="259">
        <f t="shared" si="9"/>
        <v>0</v>
      </c>
      <c r="AE20" s="259">
        <f t="shared" si="9"/>
        <v>0</v>
      </c>
      <c r="AF20" s="259">
        <f t="shared" si="9"/>
        <v>0</v>
      </c>
      <c r="AG20" s="259">
        <f t="shared" si="9"/>
        <v>0</v>
      </c>
    </row>
  </sheetData>
  <sheetProtection algorithmName="SHA-512" hashValue="WYO9VxsPC/JGncums6J5/lXatpZk7f90LuKSwWjlS7RlXnnBRJoPnf48vSu+EMdBFDndmbA51UyGvAi4TB+1tg==" saltValue="niX9Spfd8zvrwC0TEsThHQ==" spinCount="100000" sheet="1" objects="1" scenarios="1" formatColumns="0" formatRows="0"/>
  <mergeCells count="9">
    <mergeCell ref="AI2:AM5"/>
    <mergeCell ref="A20:B20"/>
    <mergeCell ref="B3:C3"/>
    <mergeCell ref="E3:G3"/>
    <mergeCell ref="A1:AG1"/>
    <mergeCell ref="F4:AG4"/>
    <mergeCell ref="A15:B15"/>
    <mergeCell ref="A17:B17"/>
    <mergeCell ref="C18:AD18"/>
  </mergeCells>
  <dataValidations count="2">
    <dataValidation type="textLength" operator="greaterThanOrEqual" allowBlank="1" showInputMessage="1" showErrorMessage="1" sqref="B7:B13" xr:uid="{00000000-0002-0000-1600-000000000000}">
      <formula1>200</formula1>
    </dataValidation>
    <dataValidation type="decimal" operator="greaterThanOrEqual" allowBlank="1" showInputMessage="1" showErrorMessage="1" sqref="H3 D7:D13 C17" xr:uid="{00000000-0002-0000-1600-000001000000}">
      <formula1>0</formula1>
    </dataValidation>
  </dataValidations>
  <pageMargins left="0.25" right="0.25" top="0.75" bottom="0.75" header="0.3" footer="0.3"/>
  <pageSetup paperSize="5" orientation="landscape" r:id="rId1"/>
  <headerFooter>
    <oddFooter>&amp;L&amp;A&amp;C&amp;D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4">
    <tabColor theme="6"/>
  </sheetPr>
  <dimension ref="A1:AO63"/>
  <sheetViews>
    <sheetView showGridLines="0" zoomScale="85" zoomScaleNormal="85" workbookViewId="0">
      <pane xSplit="3" ySplit="6" topLeftCell="D7" activePane="bottomRight" state="frozen"/>
      <selection activeCell="G12" sqref="G12:I12"/>
      <selection pane="topRight" activeCell="G12" sqref="G12:I12"/>
      <selection pane="bottomLeft" activeCell="G12" sqref="G12:I12"/>
      <selection pane="bottomRight" activeCell="AL23" sqref="AL23"/>
    </sheetView>
  </sheetViews>
  <sheetFormatPr defaultColWidth="10.28515625" defaultRowHeight="12.75" x14ac:dyDescent="0.2"/>
  <cols>
    <col min="1" max="1" width="10.28515625" style="101" customWidth="1"/>
    <col min="2" max="2" width="11.7109375" style="101" customWidth="1"/>
    <col min="3" max="3" width="14.85546875" style="101" customWidth="1"/>
    <col min="4" max="8" width="11.28515625" style="101" customWidth="1"/>
    <col min="9" max="12" width="10.85546875" style="101" hidden="1" customWidth="1"/>
    <col min="13" max="13" width="11.28515625" style="101" customWidth="1"/>
    <col min="14" max="17" width="10.85546875" style="101" hidden="1" customWidth="1"/>
    <col min="18" max="18" width="11.28515625" style="101" customWidth="1"/>
    <col min="19" max="22" width="10.85546875" style="101" hidden="1" customWidth="1"/>
    <col min="23" max="23" width="11.28515625" style="101" customWidth="1"/>
    <col min="24" max="25" width="10.85546875" style="101" hidden="1" customWidth="1"/>
    <col min="26" max="26" width="10.28515625" style="101" hidden="1" customWidth="1"/>
    <col min="27" max="32" width="10.85546875" style="101" hidden="1" customWidth="1"/>
    <col min="33" max="33" width="11.28515625" style="101" customWidth="1"/>
    <col min="34" max="34" width="13.28515625" style="101" bestFit="1" customWidth="1"/>
    <col min="35" max="16384" width="10.28515625" style="101"/>
  </cols>
  <sheetData>
    <row r="1" spans="1:41" x14ac:dyDescent="0.2">
      <c r="A1" s="1433" t="s">
        <v>411</v>
      </c>
      <c r="B1" s="1433"/>
      <c r="C1" s="1433"/>
      <c r="D1" s="1433"/>
      <c r="E1" s="1433"/>
      <c r="F1" s="1433"/>
      <c r="G1" s="1433"/>
      <c r="H1" s="1433"/>
      <c r="I1" s="1433"/>
      <c r="J1" s="1433"/>
      <c r="K1" s="1433"/>
      <c r="L1" s="1433"/>
      <c r="M1" s="1433"/>
      <c r="N1" s="1433"/>
      <c r="O1" s="1433"/>
      <c r="P1" s="1433"/>
      <c r="Q1" s="1433"/>
      <c r="R1" s="1433"/>
      <c r="S1" s="1433"/>
      <c r="T1" s="1433"/>
      <c r="U1" s="1433"/>
      <c r="V1" s="1433"/>
      <c r="W1" s="1433"/>
      <c r="X1" s="1433"/>
      <c r="Y1" s="1433"/>
      <c r="Z1" s="1433"/>
      <c r="AA1" s="1433"/>
      <c r="AB1" s="1433"/>
      <c r="AC1" s="1433"/>
      <c r="AD1" s="1433"/>
      <c r="AE1" s="1433"/>
      <c r="AF1" s="1433"/>
      <c r="AG1" s="1433"/>
    </row>
    <row r="2" spans="1:41" ht="15" customHeight="1" x14ac:dyDescent="0.2">
      <c r="A2" s="1465" t="s">
        <v>305</v>
      </c>
      <c r="B2" s="1465"/>
      <c r="C2" s="1208">
        <f>Summary!B3</f>
        <v>0</v>
      </c>
      <c r="D2" s="1208"/>
      <c r="E2" s="1208"/>
      <c r="G2" s="114" t="s">
        <v>137</v>
      </c>
      <c r="H2" s="1436">
        <f>Income!Q2</f>
        <v>0</v>
      </c>
      <c r="I2" s="1436"/>
      <c r="J2" s="1436"/>
      <c r="K2" s="1436"/>
      <c r="L2" s="1436"/>
      <c r="M2" s="1436"/>
      <c r="AI2" s="1592" t="s">
        <v>975</v>
      </c>
      <c r="AJ2" s="1592"/>
      <c r="AK2" s="1592"/>
      <c r="AL2" s="1592"/>
      <c r="AM2" s="1592"/>
    </row>
    <row r="3" spans="1:41" s="105" customFormat="1" ht="12.75" customHeight="1" x14ac:dyDescent="0.2">
      <c r="A3" s="111"/>
      <c r="B3" s="111"/>
      <c r="C3" s="112"/>
      <c r="D3" s="112"/>
      <c r="E3" s="112"/>
      <c r="F3" s="1209" t="s">
        <v>939</v>
      </c>
      <c r="G3" s="1209"/>
      <c r="H3" s="1437" t="str">
        <f>Summary!G5</f>
        <v>Initial Application</v>
      </c>
      <c r="I3" s="1438"/>
      <c r="J3" s="1438"/>
      <c r="K3" s="1438"/>
      <c r="L3" s="1438"/>
      <c r="M3" s="1438"/>
      <c r="N3" s="1438"/>
      <c r="O3" s="1438"/>
      <c r="P3" s="1438"/>
      <c r="Q3" s="1438"/>
      <c r="R3" s="1438"/>
      <c r="S3" s="1438"/>
      <c r="T3" s="1438"/>
      <c r="U3" s="1438"/>
      <c r="V3" s="1438"/>
      <c r="W3" s="1438"/>
      <c r="AI3" s="1592"/>
      <c r="AJ3" s="1592"/>
      <c r="AK3" s="1592"/>
      <c r="AL3" s="1592"/>
      <c r="AM3" s="1592"/>
    </row>
    <row r="4" spans="1:41" ht="15" customHeight="1" x14ac:dyDescent="0.2">
      <c r="A4" s="1445" t="s">
        <v>255</v>
      </c>
      <c r="B4" s="1445"/>
      <c r="C4" s="81">
        <v>0.03</v>
      </c>
      <c r="D4" s="1318"/>
      <c r="E4" s="1318"/>
      <c r="F4" s="1318"/>
      <c r="G4" s="1318"/>
      <c r="H4" s="1318"/>
      <c r="I4" s="1318"/>
      <c r="J4" s="1318"/>
      <c r="K4" s="1318"/>
      <c r="L4" s="1318"/>
      <c r="M4" s="1318"/>
      <c r="N4" s="1318"/>
      <c r="O4" s="1318"/>
      <c r="P4" s="1318"/>
      <c r="Q4" s="1318"/>
      <c r="R4" s="1318"/>
      <c r="S4" s="1318"/>
      <c r="T4" s="1318"/>
      <c r="U4" s="1318"/>
      <c r="V4" s="1318"/>
      <c r="W4" s="1318"/>
      <c r="X4" s="113"/>
      <c r="Y4" s="113"/>
      <c r="Z4" s="113"/>
      <c r="AA4" s="113"/>
      <c r="AB4" s="113"/>
      <c r="AC4" s="113"/>
      <c r="AI4" s="1592"/>
      <c r="AJ4" s="1592"/>
      <c r="AK4" s="1592"/>
      <c r="AL4" s="1592"/>
      <c r="AM4" s="1592"/>
    </row>
    <row r="5" spans="1:41" s="117" customFormat="1" ht="12.75" customHeight="1" x14ac:dyDescent="0.25">
      <c r="A5" s="1589"/>
      <c r="B5" s="1589"/>
      <c r="C5" s="1589"/>
      <c r="D5" s="1480" t="s">
        <v>307</v>
      </c>
      <c r="E5" s="1480"/>
      <c r="F5" s="1480"/>
      <c r="G5" s="1480"/>
      <c r="H5" s="1480"/>
      <c r="I5" s="1480"/>
      <c r="J5" s="1480"/>
      <c r="K5" s="1480"/>
      <c r="L5" s="1480"/>
      <c r="M5" s="1480"/>
      <c r="N5" s="1480"/>
      <c r="O5" s="1480"/>
      <c r="P5" s="1480"/>
      <c r="Q5" s="1480"/>
      <c r="R5" s="1480"/>
      <c r="S5" s="1480"/>
      <c r="T5" s="1480"/>
      <c r="U5" s="1480"/>
      <c r="V5" s="1480"/>
      <c r="W5" s="1480"/>
      <c r="X5" s="1480"/>
      <c r="Y5" s="1480"/>
      <c r="Z5" s="1480"/>
      <c r="AA5" s="1480"/>
      <c r="AB5" s="1480"/>
      <c r="AC5" s="1480"/>
      <c r="AD5" s="1480"/>
      <c r="AE5" s="1480"/>
      <c r="AF5" s="1480"/>
      <c r="AG5" s="1480"/>
      <c r="AI5" s="1592"/>
      <c r="AJ5" s="1592"/>
      <c r="AK5" s="1592"/>
      <c r="AL5" s="1592"/>
      <c r="AM5" s="1592"/>
    </row>
    <row r="6" spans="1:41" ht="15" x14ac:dyDescent="0.2">
      <c r="A6" s="1590" t="s">
        <v>256</v>
      </c>
      <c r="B6" s="1453"/>
      <c r="C6" s="1454"/>
      <c r="D6" s="122">
        <v>1</v>
      </c>
      <c r="E6" s="122">
        <v>2</v>
      </c>
      <c r="F6" s="122">
        <v>3</v>
      </c>
      <c r="G6" s="122">
        <v>4</v>
      </c>
      <c r="H6" s="122">
        <v>5</v>
      </c>
      <c r="I6" s="122">
        <v>6</v>
      </c>
      <c r="J6" s="122">
        <v>7</v>
      </c>
      <c r="K6" s="122">
        <v>8</v>
      </c>
      <c r="L6" s="122">
        <v>9</v>
      </c>
      <c r="M6" s="122">
        <v>10</v>
      </c>
      <c r="N6" s="122">
        <v>11</v>
      </c>
      <c r="O6" s="122">
        <v>12</v>
      </c>
      <c r="P6" s="122">
        <v>13</v>
      </c>
      <c r="Q6" s="122">
        <v>14</v>
      </c>
      <c r="R6" s="122">
        <v>15</v>
      </c>
      <c r="S6" s="122">
        <v>16</v>
      </c>
      <c r="T6" s="122">
        <v>17</v>
      </c>
      <c r="U6" s="122">
        <v>18</v>
      </c>
      <c r="V6" s="122">
        <v>19</v>
      </c>
      <c r="W6" s="122">
        <v>20</v>
      </c>
      <c r="X6" s="122">
        <v>21</v>
      </c>
      <c r="Y6" s="122">
        <v>22</v>
      </c>
      <c r="Z6" s="122">
        <v>23</v>
      </c>
      <c r="AA6" s="122">
        <v>24</v>
      </c>
      <c r="AB6" s="122">
        <v>25</v>
      </c>
      <c r="AC6" s="122">
        <v>26</v>
      </c>
      <c r="AD6" s="122">
        <v>27</v>
      </c>
      <c r="AE6" s="122">
        <v>28</v>
      </c>
      <c r="AF6" s="122">
        <v>29</v>
      </c>
      <c r="AG6" s="122">
        <v>30</v>
      </c>
      <c r="AH6" s="103"/>
      <c r="AI6" s="103"/>
      <c r="AJ6" s="103"/>
      <c r="AK6" s="103"/>
      <c r="AL6" s="103"/>
      <c r="AM6" s="103"/>
    </row>
    <row r="7" spans="1:41" x14ac:dyDescent="0.2">
      <c r="A7" s="1442" t="s">
        <v>258</v>
      </c>
      <c r="B7" s="1443"/>
      <c r="C7" s="1444"/>
      <c r="D7" s="326"/>
      <c r="E7" s="436">
        <f t="shared" ref="E7:AG7" si="0">(+D7*$C$4)+D7</f>
        <v>0</v>
      </c>
      <c r="F7" s="436">
        <f t="shared" si="0"/>
        <v>0</v>
      </c>
      <c r="G7" s="436">
        <f t="shared" si="0"/>
        <v>0</v>
      </c>
      <c r="H7" s="436">
        <f t="shared" si="0"/>
        <v>0</v>
      </c>
      <c r="I7" s="436">
        <f t="shared" si="0"/>
        <v>0</v>
      </c>
      <c r="J7" s="436">
        <f t="shared" si="0"/>
        <v>0</v>
      </c>
      <c r="K7" s="436">
        <f t="shared" si="0"/>
        <v>0</v>
      </c>
      <c r="L7" s="436">
        <f t="shared" si="0"/>
        <v>0</v>
      </c>
      <c r="M7" s="436">
        <f t="shared" si="0"/>
        <v>0</v>
      </c>
      <c r="N7" s="436">
        <f t="shared" si="0"/>
        <v>0</v>
      </c>
      <c r="O7" s="436">
        <f t="shared" si="0"/>
        <v>0</v>
      </c>
      <c r="P7" s="436">
        <f t="shared" si="0"/>
        <v>0</v>
      </c>
      <c r="Q7" s="436">
        <f t="shared" si="0"/>
        <v>0</v>
      </c>
      <c r="R7" s="436">
        <f t="shared" si="0"/>
        <v>0</v>
      </c>
      <c r="S7" s="436">
        <f t="shared" si="0"/>
        <v>0</v>
      </c>
      <c r="T7" s="436">
        <f t="shared" si="0"/>
        <v>0</v>
      </c>
      <c r="U7" s="436">
        <f t="shared" si="0"/>
        <v>0</v>
      </c>
      <c r="V7" s="436">
        <f t="shared" si="0"/>
        <v>0</v>
      </c>
      <c r="W7" s="436">
        <f t="shared" si="0"/>
        <v>0</v>
      </c>
      <c r="X7" s="436">
        <f t="shared" si="0"/>
        <v>0</v>
      </c>
      <c r="Y7" s="436">
        <f t="shared" si="0"/>
        <v>0</v>
      </c>
      <c r="Z7" s="436">
        <f t="shared" si="0"/>
        <v>0</v>
      </c>
      <c r="AA7" s="436">
        <f t="shared" si="0"/>
        <v>0</v>
      </c>
      <c r="AB7" s="436">
        <f t="shared" si="0"/>
        <v>0</v>
      </c>
      <c r="AC7" s="436">
        <f t="shared" si="0"/>
        <v>0</v>
      </c>
      <c r="AD7" s="436">
        <f t="shared" si="0"/>
        <v>0</v>
      </c>
      <c r="AE7" s="436">
        <f t="shared" si="0"/>
        <v>0</v>
      </c>
      <c r="AF7" s="436">
        <f t="shared" si="0"/>
        <v>0</v>
      </c>
      <c r="AG7" s="436">
        <f t="shared" si="0"/>
        <v>0</v>
      </c>
      <c r="AH7" s="104"/>
      <c r="AI7" s="1488" t="s">
        <v>25</v>
      </c>
      <c r="AJ7" s="1488"/>
      <c r="AK7" s="1488"/>
      <c r="AL7" s="1488"/>
      <c r="AM7" s="1488"/>
      <c r="AN7" s="104"/>
      <c r="AO7" s="104"/>
    </row>
    <row r="8" spans="1:41" x14ac:dyDescent="0.2">
      <c r="A8" s="1445" t="s">
        <v>259</v>
      </c>
      <c r="B8" s="1445"/>
      <c r="C8" s="1445"/>
      <c r="D8" s="433"/>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I8" s="239" t="s">
        <v>29</v>
      </c>
      <c r="AJ8" s="239"/>
      <c r="AK8" s="239"/>
      <c r="AL8" s="239"/>
      <c r="AM8" s="239"/>
    </row>
    <row r="9" spans="1:41" x14ac:dyDescent="0.2">
      <c r="A9" s="102"/>
      <c r="B9" s="1446" t="s">
        <v>260</v>
      </c>
      <c r="C9" s="1447"/>
      <c r="D9" s="326"/>
      <c r="E9" s="436">
        <f t="shared" ref="E9:AG16" si="1">(+D9*$C$4)+D9</f>
        <v>0</v>
      </c>
      <c r="F9" s="436">
        <f t="shared" si="1"/>
        <v>0</v>
      </c>
      <c r="G9" s="436">
        <f t="shared" si="1"/>
        <v>0</v>
      </c>
      <c r="H9" s="436">
        <f t="shared" si="1"/>
        <v>0</v>
      </c>
      <c r="I9" s="436">
        <f t="shared" si="1"/>
        <v>0</v>
      </c>
      <c r="J9" s="436">
        <f t="shared" si="1"/>
        <v>0</v>
      </c>
      <c r="K9" s="436">
        <f t="shared" si="1"/>
        <v>0</v>
      </c>
      <c r="L9" s="436">
        <f t="shared" si="1"/>
        <v>0</v>
      </c>
      <c r="M9" s="436">
        <f t="shared" si="1"/>
        <v>0</v>
      </c>
      <c r="N9" s="436">
        <f t="shared" si="1"/>
        <v>0</v>
      </c>
      <c r="O9" s="436">
        <f t="shared" si="1"/>
        <v>0</v>
      </c>
      <c r="P9" s="436">
        <f t="shared" si="1"/>
        <v>0</v>
      </c>
      <c r="Q9" s="436">
        <f t="shared" si="1"/>
        <v>0</v>
      </c>
      <c r="R9" s="436">
        <f t="shared" si="1"/>
        <v>0</v>
      </c>
      <c r="S9" s="436">
        <f t="shared" si="1"/>
        <v>0</v>
      </c>
      <c r="T9" s="436">
        <f t="shared" si="1"/>
        <v>0</v>
      </c>
      <c r="U9" s="436">
        <f t="shared" si="1"/>
        <v>0</v>
      </c>
      <c r="V9" s="436">
        <f t="shared" si="1"/>
        <v>0</v>
      </c>
      <c r="W9" s="436">
        <f t="shared" si="1"/>
        <v>0</v>
      </c>
      <c r="X9" s="436">
        <f t="shared" si="1"/>
        <v>0</v>
      </c>
      <c r="Y9" s="436">
        <f t="shared" si="1"/>
        <v>0</v>
      </c>
      <c r="Z9" s="436">
        <f t="shared" si="1"/>
        <v>0</v>
      </c>
      <c r="AA9" s="436">
        <f t="shared" si="1"/>
        <v>0</v>
      </c>
      <c r="AB9" s="436">
        <f t="shared" si="1"/>
        <v>0</v>
      </c>
      <c r="AC9" s="436">
        <f t="shared" si="1"/>
        <v>0</v>
      </c>
      <c r="AD9" s="436">
        <f t="shared" si="1"/>
        <v>0</v>
      </c>
      <c r="AE9" s="436">
        <f t="shared" si="1"/>
        <v>0</v>
      </c>
      <c r="AF9" s="436">
        <f t="shared" si="1"/>
        <v>0</v>
      </c>
      <c r="AG9" s="436">
        <f t="shared" si="1"/>
        <v>0</v>
      </c>
      <c r="AI9" s="240" t="s">
        <v>26</v>
      </c>
      <c r="AJ9" s="240"/>
      <c r="AK9" s="240"/>
      <c r="AL9" s="240"/>
      <c r="AM9" s="240"/>
    </row>
    <row r="10" spans="1:41" x14ac:dyDescent="0.2">
      <c r="A10" s="102"/>
      <c r="B10" s="1446" t="s">
        <v>261</v>
      </c>
      <c r="C10" s="1447"/>
      <c r="D10" s="326"/>
      <c r="E10" s="436">
        <f t="shared" si="1"/>
        <v>0</v>
      </c>
      <c r="F10" s="436">
        <f t="shared" si="1"/>
        <v>0</v>
      </c>
      <c r="G10" s="436">
        <f t="shared" si="1"/>
        <v>0</v>
      </c>
      <c r="H10" s="436">
        <f t="shared" si="1"/>
        <v>0</v>
      </c>
      <c r="I10" s="436">
        <f t="shared" si="1"/>
        <v>0</v>
      </c>
      <c r="J10" s="436">
        <f t="shared" si="1"/>
        <v>0</v>
      </c>
      <c r="K10" s="436">
        <f t="shared" si="1"/>
        <v>0</v>
      </c>
      <c r="L10" s="436">
        <f t="shared" si="1"/>
        <v>0</v>
      </c>
      <c r="M10" s="436">
        <f t="shared" si="1"/>
        <v>0</v>
      </c>
      <c r="N10" s="436">
        <f t="shared" si="1"/>
        <v>0</v>
      </c>
      <c r="O10" s="436">
        <f t="shared" si="1"/>
        <v>0</v>
      </c>
      <c r="P10" s="436">
        <f t="shared" si="1"/>
        <v>0</v>
      </c>
      <c r="Q10" s="436">
        <f t="shared" si="1"/>
        <v>0</v>
      </c>
      <c r="R10" s="436">
        <f t="shared" si="1"/>
        <v>0</v>
      </c>
      <c r="S10" s="436">
        <f t="shared" si="1"/>
        <v>0</v>
      </c>
      <c r="T10" s="436">
        <f t="shared" si="1"/>
        <v>0</v>
      </c>
      <c r="U10" s="436">
        <f t="shared" si="1"/>
        <v>0</v>
      </c>
      <c r="V10" s="436">
        <f t="shared" si="1"/>
        <v>0</v>
      </c>
      <c r="W10" s="436">
        <f t="shared" si="1"/>
        <v>0</v>
      </c>
      <c r="X10" s="436">
        <f t="shared" si="1"/>
        <v>0</v>
      </c>
      <c r="Y10" s="436">
        <f t="shared" si="1"/>
        <v>0</v>
      </c>
      <c r="Z10" s="436">
        <f t="shared" si="1"/>
        <v>0</v>
      </c>
      <c r="AA10" s="436">
        <f t="shared" si="1"/>
        <v>0</v>
      </c>
      <c r="AB10" s="436">
        <f t="shared" si="1"/>
        <v>0</v>
      </c>
      <c r="AC10" s="436">
        <f t="shared" si="1"/>
        <v>0</v>
      </c>
      <c r="AD10" s="436">
        <f t="shared" si="1"/>
        <v>0</v>
      </c>
      <c r="AE10" s="436">
        <f t="shared" si="1"/>
        <v>0</v>
      </c>
      <c r="AF10" s="436">
        <f t="shared" si="1"/>
        <v>0</v>
      </c>
      <c r="AG10" s="436">
        <f t="shared" si="1"/>
        <v>0</v>
      </c>
      <c r="AI10" s="241" t="s">
        <v>27</v>
      </c>
      <c r="AJ10" s="241"/>
      <c r="AK10" s="241"/>
      <c r="AL10" s="241"/>
      <c r="AM10" s="241"/>
    </row>
    <row r="11" spans="1:41" x14ac:dyDescent="0.2">
      <c r="A11" s="102"/>
      <c r="B11" s="1446" t="s">
        <v>262</v>
      </c>
      <c r="C11" s="1447"/>
      <c r="D11" s="326"/>
      <c r="E11" s="436">
        <f t="shared" si="1"/>
        <v>0</v>
      </c>
      <c r="F11" s="436">
        <f t="shared" si="1"/>
        <v>0</v>
      </c>
      <c r="G11" s="436">
        <f t="shared" si="1"/>
        <v>0</v>
      </c>
      <c r="H11" s="436">
        <f t="shared" si="1"/>
        <v>0</v>
      </c>
      <c r="I11" s="436">
        <f t="shared" si="1"/>
        <v>0</v>
      </c>
      <c r="J11" s="436">
        <f t="shared" si="1"/>
        <v>0</v>
      </c>
      <c r="K11" s="436">
        <f t="shared" si="1"/>
        <v>0</v>
      </c>
      <c r="L11" s="436">
        <f t="shared" si="1"/>
        <v>0</v>
      </c>
      <c r="M11" s="436">
        <f t="shared" si="1"/>
        <v>0</v>
      </c>
      <c r="N11" s="436">
        <f t="shared" si="1"/>
        <v>0</v>
      </c>
      <c r="O11" s="436">
        <f t="shared" si="1"/>
        <v>0</v>
      </c>
      <c r="P11" s="436">
        <f t="shared" si="1"/>
        <v>0</v>
      </c>
      <c r="Q11" s="436">
        <f t="shared" si="1"/>
        <v>0</v>
      </c>
      <c r="R11" s="436">
        <f t="shared" si="1"/>
        <v>0</v>
      </c>
      <c r="S11" s="436">
        <f t="shared" si="1"/>
        <v>0</v>
      </c>
      <c r="T11" s="436">
        <f t="shared" si="1"/>
        <v>0</v>
      </c>
      <c r="U11" s="436">
        <f t="shared" si="1"/>
        <v>0</v>
      </c>
      <c r="V11" s="436">
        <f t="shared" si="1"/>
        <v>0</v>
      </c>
      <c r="W11" s="436">
        <f t="shared" si="1"/>
        <v>0</v>
      </c>
      <c r="X11" s="436">
        <f t="shared" si="1"/>
        <v>0</v>
      </c>
      <c r="Y11" s="436">
        <f t="shared" si="1"/>
        <v>0</v>
      </c>
      <c r="Z11" s="436">
        <f t="shared" si="1"/>
        <v>0</v>
      </c>
      <c r="AA11" s="436">
        <f t="shared" si="1"/>
        <v>0</v>
      </c>
      <c r="AB11" s="436">
        <f t="shared" si="1"/>
        <v>0</v>
      </c>
      <c r="AC11" s="436">
        <f t="shared" si="1"/>
        <v>0</v>
      </c>
      <c r="AD11" s="436">
        <f t="shared" si="1"/>
        <v>0</v>
      </c>
      <c r="AE11" s="436">
        <f t="shared" si="1"/>
        <v>0</v>
      </c>
      <c r="AF11" s="436">
        <f t="shared" si="1"/>
        <v>0</v>
      </c>
      <c r="AG11" s="436">
        <f t="shared" si="1"/>
        <v>0</v>
      </c>
      <c r="AI11" s="242" t="s">
        <v>28</v>
      </c>
      <c r="AJ11" s="242"/>
      <c r="AK11" s="242"/>
      <c r="AL11" s="242"/>
      <c r="AM11" s="242"/>
    </row>
    <row r="12" spans="1:41" x14ac:dyDescent="0.2">
      <c r="A12" s="102"/>
      <c r="B12" s="1446" t="s">
        <v>263</v>
      </c>
      <c r="C12" s="1447"/>
      <c r="D12" s="326"/>
      <c r="E12" s="436">
        <f t="shared" si="1"/>
        <v>0</v>
      </c>
      <c r="F12" s="436">
        <f t="shared" si="1"/>
        <v>0</v>
      </c>
      <c r="G12" s="436">
        <f t="shared" si="1"/>
        <v>0</v>
      </c>
      <c r="H12" s="436">
        <f t="shared" si="1"/>
        <v>0</v>
      </c>
      <c r="I12" s="436">
        <f t="shared" si="1"/>
        <v>0</v>
      </c>
      <c r="J12" s="436">
        <f t="shared" si="1"/>
        <v>0</v>
      </c>
      <c r="K12" s="436">
        <f t="shared" si="1"/>
        <v>0</v>
      </c>
      <c r="L12" s="436">
        <f t="shared" si="1"/>
        <v>0</v>
      </c>
      <c r="M12" s="436">
        <f t="shared" si="1"/>
        <v>0</v>
      </c>
      <c r="N12" s="436">
        <f t="shared" si="1"/>
        <v>0</v>
      </c>
      <c r="O12" s="436">
        <f t="shared" si="1"/>
        <v>0</v>
      </c>
      <c r="P12" s="436">
        <f t="shared" si="1"/>
        <v>0</v>
      </c>
      <c r="Q12" s="436">
        <f t="shared" si="1"/>
        <v>0</v>
      </c>
      <c r="R12" s="436">
        <f t="shared" si="1"/>
        <v>0</v>
      </c>
      <c r="S12" s="436">
        <f t="shared" si="1"/>
        <v>0</v>
      </c>
      <c r="T12" s="436">
        <f t="shared" si="1"/>
        <v>0</v>
      </c>
      <c r="U12" s="436">
        <f t="shared" si="1"/>
        <v>0</v>
      </c>
      <c r="V12" s="436">
        <f t="shared" si="1"/>
        <v>0</v>
      </c>
      <c r="W12" s="436">
        <f t="shared" si="1"/>
        <v>0</v>
      </c>
      <c r="X12" s="436">
        <f t="shared" si="1"/>
        <v>0</v>
      </c>
      <c r="Y12" s="436">
        <f t="shared" si="1"/>
        <v>0</v>
      </c>
      <c r="Z12" s="436">
        <f t="shared" si="1"/>
        <v>0</v>
      </c>
      <c r="AA12" s="436">
        <f t="shared" si="1"/>
        <v>0</v>
      </c>
      <c r="AB12" s="436">
        <f t="shared" si="1"/>
        <v>0</v>
      </c>
      <c r="AC12" s="436">
        <f t="shared" si="1"/>
        <v>0</v>
      </c>
      <c r="AD12" s="436">
        <f t="shared" si="1"/>
        <v>0</v>
      </c>
      <c r="AE12" s="436">
        <f t="shared" si="1"/>
        <v>0</v>
      </c>
      <c r="AF12" s="436">
        <f t="shared" si="1"/>
        <v>0</v>
      </c>
      <c r="AG12" s="436">
        <f t="shared" si="1"/>
        <v>0</v>
      </c>
      <c r="AI12" s="1487" t="s">
        <v>30</v>
      </c>
      <c r="AJ12" s="1487"/>
      <c r="AK12" s="1487"/>
      <c r="AL12" s="1487"/>
      <c r="AM12" s="1487"/>
    </row>
    <row r="13" spans="1:41" x14ac:dyDescent="0.2">
      <c r="A13" s="1442" t="s">
        <v>412</v>
      </c>
      <c r="B13" s="1443"/>
      <c r="C13" s="1444"/>
      <c r="D13" s="326"/>
      <c r="E13" s="436">
        <f t="shared" si="1"/>
        <v>0</v>
      </c>
      <c r="F13" s="436">
        <f t="shared" si="1"/>
        <v>0</v>
      </c>
      <c r="G13" s="436">
        <f t="shared" si="1"/>
        <v>0</v>
      </c>
      <c r="H13" s="436">
        <f t="shared" si="1"/>
        <v>0</v>
      </c>
      <c r="I13" s="436">
        <f t="shared" si="1"/>
        <v>0</v>
      </c>
      <c r="J13" s="436">
        <f t="shared" si="1"/>
        <v>0</v>
      </c>
      <c r="K13" s="436">
        <f t="shared" si="1"/>
        <v>0</v>
      </c>
      <c r="L13" s="436">
        <f t="shared" si="1"/>
        <v>0</v>
      </c>
      <c r="M13" s="436">
        <f t="shared" si="1"/>
        <v>0</v>
      </c>
      <c r="N13" s="436">
        <f t="shared" si="1"/>
        <v>0</v>
      </c>
      <c r="O13" s="436">
        <f t="shared" si="1"/>
        <v>0</v>
      </c>
      <c r="P13" s="436">
        <f t="shared" si="1"/>
        <v>0</v>
      </c>
      <c r="Q13" s="436">
        <f t="shared" si="1"/>
        <v>0</v>
      </c>
      <c r="R13" s="436">
        <f t="shared" si="1"/>
        <v>0</v>
      </c>
      <c r="S13" s="436">
        <f t="shared" si="1"/>
        <v>0</v>
      </c>
      <c r="T13" s="436">
        <f t="shared" si="1"/>
        <v>0</v>
      </c>
      <c r="U13" s="436">
        <f t="shared" si="1"/>
        <v>0</v>
      </c>
      <c r="V13" s="436">
        <f t="shared" si="1"/>
        <v>0</v>
      </c>
      <c r="W13" s="436">
        <f t="shared" si="1"/>
        <v>0</v>
      </c>
      <c r="X13" s="436">
        <f t="shared" si="1"/>
        <v>0</v>
      </c>
      <c r="Y13" s="436">
        <f t="shared" si="1"/>
        <v>0</v>
      </c>
      <c r="Z13" s="436">
        <f t="shared" si="1"/>
        <v>0</v>
      </c>
      <c r="AA13" s="436">
        <f t="shared" si="1"/>
        <v>0</v>
      </c>
      <c r="AB13" s="436">
        <f t="shared" si="1"/>
        <v>0</v>
      </c>
      <c r="AC13" s="436">
        <f t="shared" si="1"/>
        <v>0</v>
      </c>
      <c r="AD13" s="436">
        <f t="shared" si="1"/>
        <v>0</v>
      </c>
      <c r="AE13" s="436">
        <f t="shared" si="1"/>
        <v>0</v>
      </c>
      <c r="AF13" s="436">
        <f t="shared" si="1"/>
        <v>0</v>
      </c>
      <c r="AG13" s="436">
        <f t="shared" si="1"/>
        <v>0</v>
      </c>
    </row>
    <row r="14" spans="1:41" x14ac:dyDescent="0.2">
      <c r="A14" s="1442" t="s">
        <v>413</v>
      </c>
      <c r="B14" s="1443"/>
      <c r="C14" s="1444"/>
      <c r="D14" s="326"/>
      <c r="E14" s="436">
        <f t="shared" ref="E14" si="2">(+D14*$C$4)+D14</f>
        <v>0</v>
      </c>
      <c r="F14" s="436">
        <f t="shared" ref="F14" si="3">(+E14*$C$4)+E14</f>
        <v>0</v>
      </c>
      <c r="G14" s="436">
        <f t="shared" ref="G14" si="4">(+F14*$C$4)+F14</f>
        <v>0</v>
      </c>
      <c r="H14" s="436">
        <f t="shared" ref="H14" si="5">(+G14*$C$4)+G14</f>
        <v>0</v>
      </c>
      <c r="I14" s="436">
        <f t="shared" ref="I14" si="6">(+H14*$C$4)+H14</f>
        <v>0</v>
      </c>
      <c r="J14" s="436">
        <f t="shared" ref="J14" si="7">(+I14*$C$4)+I14</f>
        <v>0</v>
      </c>
      <c r="K14" s="436">
        <f t="shared" ref="K14" si="8">(+J14*$C$4)+J14</f>
        <v>0</v>
      </c>
      <c r="L14" s="436">
        <f t="shared" ref="L14" si="9">(+K14*$C$4)+K14</f>
        <v>0</v>
      </c>
      <c r="M14" s="436">
        <f t="shared" ref="M14" si="10">(+L14*$C$4)+L14</f>
        <v>0</v>
      </c>
      <c r="N14" s="436">
        <f t="shared" ref="N14" si="11">(+M14*$C$4)+M14</f>
        <v>0</v>
      </c>
      <c r="O14" s="436">
        <f t="shared" ref="O14" si="12">(+N14*$C$4)+N14</f>
        <v>0</v>
      </c>
      <c r="P14" s="436">
        <f t="shared" ref="P14" si="13">(+O14*$C$4)+O14</f>
        <v>0</v>
      </c>
      <c r="Q14" s="436">
        <f t="shared" ref="Q14" si="14">(+P14*$C$4)+P14</f>
        <v>0</v>
      </c>
      <c r="R14" s="436">
        <f t="shared" ref="R14" si="15">(+Q14*$C$4)+Q14</f>
        <v>0</v>
      </c>
      <c r="S14" s="436">
        <f t="shared" ref="S14" si="16">(+R14*$C$4)+R14</f>
        <v>0</v>
      </c>
      <c r="T14" s="436">
        <f t="shared" ref="T14" si="17">(+S14*$C$4)+S14</f>
        <v>0</v>
      </c>
      <c r="U14" s="436">
        <f t="shared" ref="U14" si="18">(+T14*$C$4)+T14</f>
        <v>0</v>
      </c>
      <c r="V14" s="436">
        <f t="shared" ref="V14" si="19">(+U14*$C$4)+U14</f>
        <v>0</v>
      </c>
      <c r="W14" s="436">
        <f t="shared" ref="W14" si="20">(+V14*$C$4)+V14</f>
        <v>0</v>
      </c>
      <c r="X14" s="436">
        <f t="shared" ref="X14" si="21">(+W14*$C$4)+W14</f>
        <v>0</v>
      </c>
      <c r="Y14" s="436">
        <f t="shared" ref="Y14" si="22">(+X14*$C$4)+X14</f>
        <v>0</v>
      </c>
      <c r="Z14" s="436">
        <f t="shared" ref="Z14" si="23">(+Y14*$C$4)+Y14</f>
        <v>0</v>
      </c>
      <c r="AA14" s="436">
        <f t="shared" ref="AA14" si="24">(+Z14*$C$4)+Z14</f>
        <v>0</v>
      </c>
      <c r="AB14" s="436">
        <f t="shared" ref="AB14" si="25">(+AA14*$C$4)+AA14</f>
        <v>0</v>
      </c>
      <c r="AC14" s="436">
        <f t="shared" ref="AC14" si="26">(+AB14*$C$4)+AB14</f>
        <v>0</v>
      </c>
      <c r="AD14" s="436">
        <f t="shared" ref="AD14" si="27">(+AC14*$C$4)+AC14</f>
        <v>0</v>
      </c>
      <c r="AE14" s="436">
        <f t="shared" ref="AE14" si="28">(+AD14*$C$4)+AD14</f>
        <v>0</v>
      </c>
      <c r="AF14" s="436">
        <f t="shared" ref="AF14" si="29">(+AE14*$C$4)+AE14</f>
        <v>0</v>
      </c>
      <c r="AG14" s="436">
        <f t="shared" ref="AG14" si="30">(+AF14*$C$4)+AF14</f>
        <v>0</v>
      </c>
    </row>
    <row r="15" spans="1:41" x14ac:dyDescent="0.2">
      <c r="A15" s="1442" t="s">
        <v>266</v>
      </c>
      <c r="B15" s="1443"/>
      <c r="C15" s="1444"/>
      <c r="D15" s="326"/>
      <c r="E15" s="436">
        <f t="shared" si="1"/>
        <v>0</v>
      </c>
      <c r="F15" s="436">
        <f t="shared" si="1"/>
        <v>0</v>
      </c>
      <c r="G15" s="436">
        <f t="shared" si="1"/>
        <v>0</v>
      </c>
      <c r="H15" s="436">
        <f t="shared" si="1"/>
        <v>0</v>
      </c>
      <c r="I15" s="436">
        <f t="shared" si="1"/>
        <v>0</v>
      </c>
      <c r="J15" s="436">
        <f t="shared" si="1"/>
        <v>0</v>
      </c>
      <c r="K15" s="436">
        <f t="shared" si="1"/>
        <v>0</v>
      </c>
      <c r="L15" s="436">
        <f t="shared" si="1"/>
        <v>0</v>
      </c>
      <c r="M15" s="436">
        <f t="shared" si="1"/>
        <v>0</v>
      </c>
      <c r="N15" s="436">
        <f t="shared" si="1"/>
        <v>0</v>
      </c>
      <c r="O15" s="436">
        <f t="shared" si="1"/>
        <v>0</v>
      </c>
      <c r="P15" s="436">
        <f t="shared" si="1"/>
        <v>0</v>
      </c>
      <c r="Q15" s="436">
        <f t="shared" si="1"/>
        <v>0</v>
      </c>
      <c r="R15" s="436">
        <f t="shared" si="1"/>
        <v>0</v>
      </c>
      <c r="S15" s="436">
        <f t="shared" si="1"/>
        <v>0</v>
      </c>
      <c r="T15" s="436">
        <f t="shared" si="1"/>
        <v>0</v>
      </c>
      <c r="U15" s="436">
        <f t="shared" si="1"/>
        <v>0</v>
      </c>
      <c r="V15" s="436">
        <f t="shared" si="1"/>
        <v>0</v>
      </c>
      <c r="W15" s="436">
        <f t="shared" si="1"/>
        <v>0</v>
      </c>
      <c r="X15" s="436">
        <f t="shared" si="1"/>
        <v>0</v>
      </c>
      <c r="Y15" s="436">
        <f t="shared" si="1"/>
        <v>0</v>
      </c>
      <c r="Z15" s="436">
        <f t="shared" si="1"/>
        <v>0</v>
      </c>
      <c r="AA15" s="436">
        <f t="shared" si="1"/>
        <v>0</v>
      </c>
      <c r="AB15" s="436">
        <f t="shared" si="1"/>
        <v>0</v>
      </c>
      <c r="AC15" s="436">
        <f t="shared" si="1"/>
        <v>0</v>
      </c>
      <c r="AD15" s="436">
        <f t="shared" si="1"/>
        <v>0</v>
      </c>
      <c r="AE15" s="436">
        <f t="shared" si="1"/>
        <v>0</v>
      </c>
      <c r="AF15" s="436">
        <f t="shared" si="1"/>
        <v>0</v>
      </c>
      <c r="AG15" s="436">
        <f t="shared" si="1"/>
        <v>0</v>
      </c>
    </row>
    <row r="16" spans="1:41" x14ac:dyDescent="0.2">
      <c r="A16" s="1442" t="s">
        <v>267</v>
      </c>
      <c r="B16" s="1443"/>
      <c r="C16" s="1444"/>
      <c r="D16" s="326"/>
      <c r="E16" s="436">
        <f t="shared" si="1"/>
        <v>0</v>
      </c>
      <c r="F16" s="436">
        <f t="shared" si="1"/>
        <v>0</v>
      </c>
      <c r="G16" s="436">
        <f t="shared" si="1"/>
        <v>0</v>
      </c>
      <c r="H16" s="436">
        <f t="shared" si="1"/>
        <v>0</v>
      </c>
      <c r="I16" s="436">
        <f t="shared" si="1"/>
        <v>0</v>
      </c>
      <c r="J16" s="436">
        <f t="shared" si="1"/>
        <v>0</v>
      </c>
      <c r="K16" s="436">
        <f t="shared" si="1"/>
        <v>0</v>
      </c>
      <c r="L16" s="436">
        <f t="shared" si="1"/>
        <v>0</v>
      </c>
      <c r="M16" s="436">
        <f t="shared" si="1"/>
        <v>0</v>
      </c>
      <c r="N16" s="436">
        <f t="shared" si="1"/>
        <v>0</v>
      </c>
      <c r="O16" s="436">
        <f t="shared" si="1"/>
        <v>0</v>
      </c>
      <c r="P16" s="436">
        <f t="shared" si="1"/>
        <v>0</v>
      </c>
      <c r="Q16" s="436">
        <f t="shared" si="1"/>
        <v>0</v>
      </c>
      <c r="R16" s="436">
        <f t="shared" si="1"/>
        <v>0</v>
      </c>
      <c r="S16" s="436">
        <f t="shared" si="1"/>
        <v>0</v>
      </c>
      <c r="T16" s="436">
        <f t="shared" si="1"/>
        <v>0</v>
      </c>
      <c r="U16" s="436">
        <f t="shared" si="1"/>
        <v>0</v>
      </c>
      <c r="V16" s="436">
        <f t="shared" si="1"/>
        <v>0</v>
      </c>
      <c r="W16" s="436">
        <f t="shared" si="1"/>
        <v>0</v>
      </c>
      <c r="X16" s="436">
        <f t="shared" si="1"/>
        <v>0</v>
      </c>
      <c r="Y16" s="436">
        <f t="shared" si="1"/>
        <v>0</v>
      </c>
      <c r="Z16" s="436">
        <f t="shared" si="1"/>
        <v>0</v>
      </c>
      <c r="AA16" s="436">
        <f t="shared" si="1"/>
        <v>0</v>
      </c>
      <c r="AB16" s="436">
        <f t="shared" si="1"/>
        <v>0</v>
      </c>
      <c r="AC16" s="436">
        <f t="shared" si="1"/>
        <v>0</v>
      </c>
      <c r="AD16" s="436">
        <f t="shared" si="1"/>
        <v>0</v>
      </c>
      <c r="AE16" s="436">
        <f t="shared" si="1"/>
        <v>0</v>
      </c>
      <c r="AF16" s="436">
        <f t="shared" si="1"/>
        <v>0</v>
      </c>
      <c r="AG16" s="436">
        <f t="shared" si="1"/>
        <v>0</v>
      </c>
    </row>
    <row r="17" spans="1:33" x14ac:dyDescent="0.2">
      <c r="A17" s="1445" t="s">
        <v>268</v>
      </c>
      <c r="B17" s="1445"/>
      <c r="C17" s="1445"/>
      <c r="D17" s="329"/>
      <c r="E17" s="440"/>
      <c r="F17" s="440"/>
      <c r="G17" s="440"/>
      <c r="H17" s="440"/>
      <c r="I17" s="440"/>
      <c r="J17" s="440"/>
      <c r="K17" s="440"/>
      <c r="L17" s="440"/>
      <c r="M17" s="440"/>
      <c r="N17" s="440"/>
      <c r="O17" s="440"/>
      <c r="P17" s="440"/>
      <c r="Q17" s="440"/>
      <c r="R17" s="440"/>
      <c r="S17" s="440"/>
      <c r="T17" s="440"/>
      <c r="U17" s="440"/>
      <c r="V17" s="440"/>
      <c r="W17" s="440"/>
      <c r="X17" s="440"/>
      <c r="Y17" s="440"/>
      <c r="Z17" s="440"/>
      <c r="AA17" s="440"/>
      <c r="AB17" s="440"/>
      <c r="AC17" s="440"/>
      <c r="AD17" s="440"/>
      <c r="AE17" s="440"/>
      <c r="AF17" s="440"/>
      <c r="AG17" s="440"/>
    </row>
    <row r="18" spans="1:33" x14ac:dyDescent="0.2">
      <c r="A18" s="102"/>
      <c r="B18" s="1446" t="s">
        <v>269</v>
      </c>
      <c r="C18" s="1447"/>
      <c r="D18" s="326"/>
      <c r="E18" s="436">
        <f t="shared" ref="E18:AG19" si="31">(+D18*$C$4)+D18</f>
        <v>0</v>
      </c>
      <c r="F18" s="436">
        <f t="shared" si="31"/>
        <v>0</v>
      </c>
      <c r="G18" s="436">
        <f t="shared" si="31"/>
        <v>0</v>
      </c>
      <c r="H18" s="436">
        <f t="shared" si="31"/>
        <v>0</v>
      </c>
      <c r="I18" s="436">
        <f t="shared" si="31"/>
        <v>0</v>
      </c>
      <c r="J18" s="436">
        <f t="shared" si="31"/>
        <v>0</v>
      </c>
      <c r="K18" s="436">
        <f t="shared" si="31"/>
        <v>0</v>
      </c>
      <c r="L18" s="436">
        <f t="shared" si="31"/>
        <v>0</v>
      </c>
      <c r="M18" s="436">
        <f t="shared" si="31"/>
        <v>0</v>
      </c>
      <c r="N18" s="436">
        <f t="shared" si="31"/>
        <v>0</v>
      </c>
      <c r="O18" s="436">
        <f t="shared" si="31"/>
        <v>0</v>
      </c>
      <c r="P18" s="436">
        <f t="shared" si="31"/>
        <v>0</v>
      </c>
      <c r="Q18" s="436">
        <f t="shared" si="31"/>
        <v>0</v>
      </c>
      <c r="R18" s="436">
        <f t="shared" si="31"/>
        <v>0</v>
      </c>
      <c r="S18" s="436">
        <f t="shared" si="31"/>
        <v>0</v>
      </c>
      <c r="T18" s="436">
        <f t="shared" si="31"/>
        <v>0</v>
      </c>
      <c r="U18" s="436">
        <f t="shared" si="31"/>
        <v>0</v>
      </c>
      <c r="V18" s="436">
        <f t="shared" si="31"/>
        <v>0</v>
      </c>
      <c r="W18" s="436">
        <f t="shared" si="31"/>
        <v>0</v>
      </c>
      <c r="X18" s="436">
        <f t="shared" si="31"/>
        <v>0</v>
      </c>
      <c r="Y18" s="436">
        <f t="shared" si="31"/>
        <v>0</v>
      </c>
      <c r="Z18" s="436">
        <f t="shared" si="31"/>
        <v>0</v>
      </c>
      <c r="AA18" s="436">
        <f t="shared" si="31"/>
        <v>0</v>
      </c>
      <c r="AB18" s="436">
        <f t="shared" si="31"/>
        <v>0</v>
      </c>
      <c r="AC18" s="436">
        <f t="shared" si="31"/>
        <v>0</v>
      </c>
      <c r="AD18" s="436">
        <f t="shared" si="31"/>
        <v>0</v>
      </c>
      <c r="AE18" s="436">
        <f t="shared" si="31"/>
        <v>0</v>
      </c>
      <c r="AF18" s="436">
        <f t="shared" si="31"/>
        <v>0</v>
      </c>
      <c r="AG18" s="436">
        <f t="shared" si="31"/>
        <v>0</v>
      </c>
    </row>
    <row r="19" spans="1:33" x14ac:dyDescent="0.2">
      <c r="A19" s="102"/>
      <c r="B19" s="1446" t="s">
        <v>270</v>
      </c>
      <c r="C19" s="1447"/>
      <c r="D19" s="326"/>
      <c r="E19" s="436">
        <f t="shared" si="31"/>
        <v>0</v>
      </c>
      <c r="F19" s="436">
        <f t="shared" si="31"/>
        <v>0</v>
      </c>
      <c r="G19" s="436">
        <f t="shared" si="31"/>
        <v>0</v>
      </c>
      <c r="H19" s="436">
        <f t="shared" si="31"/>
        <v>0</v>
      </c>
      <c r="I19" s="436">
        <f t="shared" si="31"/>
        <v>0</v>
      </c>
      <c r="J19" s="436">
        <f t="shared" si="31"/>
        <v>0</v>
      </c>
      <c r="K19" s="436">
        <f t="shared" si="31"/>
        <v>0</v>
      </c>
      <c r="L19" s="436">
        <f t="shared" si="31"/>
        <v>0</v>
      </c>
      <c r="M19" s="436">
        <f t="shared" si="31"/>
        <v>0</v>
      </c>
      <c r="N19" s="436">
        <f t="shared" si="31"/>
        <v>0</v>
      </c>
      <c r="O19" s="436">
        <f t="shared" si="31"/>
        <v>0</v>
      </c>
      <c r="P19" s="436">
        <f t="shared" si="31"/>
        <v>0</v>
      </c>
      <c r="Q19" s="436">
        <f t="shared" si="31"/>
        <v>0</v>
      </c>
      <c r="R19" s="436">
        <f t="shared" si="31"/>
        <v>0</v>
      </c>
      <c r="S19" s="436">
        <f t="shared" si="31"/>
        <v>0</v>
      </c>
      <c r="T19" s="436">
        <f t="shared" si="31"/>
        <v>0</v>
      </c>
      <c r="U19" s="436">
        <f t="shared" si="31"/>
        <v>0</v>
      </c>
      <c r="V19" s="436">
        <f t="shared" si="31"/>
        <v>0</v>
      </c>
      <c r="W19" s="436">
        <f t="shared" si="31"/>
        <v>0</v>
      </c>
      <c r="X19" s="436">
        <f t="shared" si="31"/>
        <v>0</v>
      </c>
      <c r="Y19" s="436">
        <f t="shared" si="31"/>
        <v>0</v>
      </c>
      <c r="Z19" s="436">
        <f t="shared" si="31"/>
        <v>0</v>
      </c>
      <c r="AA19" s="436">
        <f t="shared" si="31"/>
        <v>0</v>
      </c>
      <c r="AB19" s="436">
        <f t="shared" si="31"/>
        <v>0</v>
      </c>
      <c r="AC19" s="436">
        <f t="shared" si="31"/>
        <v>0</v>
      </c>
      <c r="AD19" s="436">
        <f t="shared" si="31"/>
        <v>0</v>
      </c>
      <c r="AE19" s="436">
        <f t="shared" si="31"/>
        <v>0</v>
      </c>
      <c r="AF19" s="436">
        <f t="shared" si="31"/>
        <v>0</v>
      </c>
      <c r="AG19" s="436">
        <f t="shared" si="31"/>
        <v>0</v>
      </c>
    </row>
    <row r="20" spans="1:33" x14ac:dyDescent="0.2">
      <c r="A20" s="1445" t="s">
        <v>271</v>
      </c>
      <c r="B20" s="1445"/>
      <c r="C20" s="1445"/>
      <c r="D20" s="330"/>
      <c r="E20" s="440"/>
      <c r="F20" s="440"/>
      <c r="G20" s="440"/>
      <c r="H20" s="440"/>
      <c r="I20" s="440"/>
      <c r="J20" s="440"/>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0"/>
    </row>
    <row r="21" spans="1:33" x14ac:dyDescent="0.2">
      <c r="A21" s="102"/>
      <c r="B21" s="1446" t="s">
        <v>274</v>
      </c>
      <c r="C21" s="1447"/>
      <c r="D21" s="326"/>
      <c r="E21" s="436">
        <f t="shared" ref="E21:AG26" si="32">(+D21*$C$4)+D21</f>
        <v>0</v>
      </c>
      <c r="F21" s="436">
        <f t="shared" si="32"/>
        <v>0</v>
      </c>
      <c r="G21" s="436">
        <f t="shared" si="32"/>
        <v>0</v>
      </c>
      <c r="H21" s="436">
        <f t="shared" si="32"/>
        <v>0</v>
      </c>
      <c r="I21" s="436">
        <f t="shared" si="32"/>
        <v>0</v>
      </c>
      <c r="J21" s="436">
        <f t="shared" si="32"/>
        <v>0</v>
      </c>
      <c r="K21" s="436">
        <f t="shared" si="32"/>
        <v>0</v>
      </c>
      <c r="L21" s="436">
        <f t="shared" si="32"/>
        <v>0</v>
      </c>
      <c r="M21" s="436">
        <f t="shared" si="32"/>
        <v>0</v>
      </c>
      <c r="N21" s="436">
        <f t="shared" si="32"/>
        <v>0</v>
      </c>
      <c r="O21" s="436">
        <f t="shared" si="32"/>
        <v>0</v>
      </c>
      <c r="P21" s="436">
        <f t="shared" si="32"/>
        <v>0</v>
      </c>
      <c r="Q21" s="436">
        <f t="shared" si="32"/>
        <v>0</v>
      </c>
      <c r="R21" s="436">
        <f t="shared" si="32"/>
        <v>0</v>
      </c>
      <c r="S21" s="436">
        <f t="shared" si="32"/>
        <v>0</v>
      </c>
      <c r="T21" s="436">
        <f t="shared" si="32"/>
        <v>0</v>
      </c>
      <c r="U21" s="436">
        <f t="shared" si="32"/>
        <v>0</v>
      </c>
      <c r="V21" s="436">
        <f t="shared" si="32"/>
        <v>0</v>
      </c>
      <c r="W21" s="436">
        <f t="shared" si="32"/>
        <v>0</v>
      </c>
      <c r="X21" s="436">
        <f t="shared" si="32"/>
        <v>0</v>
      </c>
      <c r="Y21" s="436">
        <f t="shared" si="32"/>
        <v>0</v>
      </c>
      <c r="Z21" s="436">
        <f t="shared" si="32"/>
        <v>0</v>
      </c>
      <c r="AA21" s="436">
        <f t="shared" si="32"/>
        <v>0</v>
      </c>
      <c r="AB21" s="436">
        <f t="shared" si="32"/>
        <v>0</v>
      </c>
      <c r="AC21" s="436">
        <f t="shared" si="32"/>
        <v>0</v>
      </c>
      <c r="AD21" s="436">
        <f t="shared" si="32"/>
        <v>0</v>
      </c>
      <c r="AE21" s="436">
        <f t="shared" si="32"/>
        <v>0</v>
      </c>
      <c r="AF21" s="436">
        <f t="shared" si="32"/>
        <v>0</v>
      </c>
      <c r="AG21" s="436">
        <f t="shared" si="32"/>
        <v>0</v>
      </c>
    </row>
    <row r="22" spans="1:33" x14ac:dyDescent="0.2">
      <c r="A22" s="102"/>
      <c r="B22" s="1446" t="s">
        <v>275</v>
      </c>
      <c r="C22" s="1447"/>
      <c r="D22" s="326"/>
      <c r="E22" s="436">
        <f t="shared" si="32"/>
        <v>0</v>
      </c>
      <c r="F22" s="436">
        <f t="shared" si="32"/>
        <v>0</v>
      </c>
      <c r="G22" s="436">
        <f t="shared" si="32"/>
        <v>0</v>
      </c>
      <c r="H22" s="436">
        <f t="shared" si="32"/>
        <v>0</v>
      </c>
      <c r="I22" s="436">
        <f t="shared" si="32"/>
        <v>0</v>
      </c>
      <c r="J22" s="436">
        <f t="shared" si="32"/>
        <v>0</v>
      </c>
      <c r="K22" s="436">
        <f t="shared" si="32"/>
        <v>0</v>
      </c>
      <c r="L22" s="436">
        <f t="shared" si="32"/>
        <v>0</v>
      </c>
      <c r="M22" s="436">
        <f t="shared" si="32"/>
        <v>0</v>
      </c>
      <c r="N22" s="436">
        <f t="shared" si="32"/>
        <v>0</v>
      </c>
      <c r="O22" s="436">
        <f t="shared" si="32"/>
        <v>0</v>
      </c>
      <c r="P22" s="436">
        <f t="shared" si="32"/>
        <v>0</v>
      </c>
      <c r="Q22" s="436">
        <f t="shared" si="32"/>
        <v>0</v>
      </c>
      <c r="R22" s="436">
        <f t="shared" si="32"/>
        <v>0</v>
      </c>
      <c r="S22" s="436">
        <f t="shared" si="32"/>
        <v>0</v>
      </c>
      <c r="T22" s="436">
        <f t="shared" si="32"/>
        <v>0</v>
      </c>
      <c r="U22" s="436">
        <f t="shared" si="32"/>
        <v>0</v>
      </c>
      <c r="V22" s="436">
        <f t="shared" si="32"/>
        <v>0</v>
      </c>
      <c r="W22" s="436">
        <f t="shared" si="32"/>
        <v>0</v>
      </c>
      <c r="X22" s="436">
        <f t="shared" si="32"/>
        <v>0</v>
      </c>
      <c r="Y22" s="436">
        <f t="shared" si="32"/>
        <v>0</v>
      </c>
      <c r="Z22" s="436">
        <f t="shared" si="32"/>
        <v>0</v>
      </c>
      <c r="AA22" s="436">
        <f t="shared" si="32"/>
        <v>0</v>
      </c>
      <c r="AB22" s="436">
        <f t="shared" si="32"/>
        <v>0</v>
      </c>
      <c r="AC22" s="436">
        <f t="shared" si="32"/>
        <v>0</v>
      </c>
      <c r="AD22" s="436">
        <f t="shared" si="32"/>
        <v>0</v>
      </c>
      <c r="AE22" s="436">
        <f t="shared" si="32"/>
        <v>0</v>
      </c>
      <c r="AF22" s="436">
        <f t="shared" si="32"/>
        <v>0</v>
      </c>
      <c r="AG22" s="436">
        <f t="shared" si="32"/>
        <v>0</v>
      </c>
    </row>
    <row r="23" spans="1:33" x14ac:dyDescent="0.2">
      <c r="A23" s="1442" t="s">
        <v>276</v>
      </c>
      <c r="B23" s="1443"/>
      <c r="C23" s="1444"/>
      <c r="D23" s="326"/>
      <c r="E23" s="436">
        <f t="shared" si="32"/>
        <v>0</v>
      </c>
      <c r="F23" s="436">
        <f t="shared" si="32"/>
        <v>0</v>
      </c>
      <c r="G23" s="436">
        <f t="shared" si="32"/>
        <v>0</v>
      </c>
      <c r="H23" s="436">
        <f t="shared" si="32"/>
        <v>0</v>
      </c>
      <c r="I23" s="436">
        <f t="shared" si="32"/>
        <v>0</v>
      </c>
      <c r="J23" s="436">
        <f t="shared" si="32"/>
        <v>0</v>
      </c>
      <c r="K23" s="436">
        <f t="shared" si="32"/>
        <v>0</v>
      </c>
      <c r="L23" s="436">
        <f t="shared" si="32"/>
        <v>0</v>
      </c>
      <c r="M23" s="436">
        <f t="shared" si="32"/>
        <v>0</v>
      </c>
      <c r="N23" s="436">
        <f t="shared" si="32"/>
        <v>0</v>
      </c>
      <c r="O23" s="436">
        <f t="shared" si="32"/>
        <v>0</v>
      </c>
      <c r="P23" s="436">
        <f t="shared" si="32"/>
        <v>0</v>
      </c>
      <c r="Q23" s="436">
        <f t="shared" si="32"/>
        <v>0</v>
      </c>
      <c r="R23" s="436">
        <f t="shared" si="32"/>
        <v>0</v>
      </c>
      <c r="S23" s="436">
        <f t="shared" si="32"/>
        <v>0</v>
      </c>
      <c r="T23" s="436">
        <f t="shared" si="32"/>
        <v>0</v>
      </c>
      <c r="U23" s="436">
        <f t="shared" si="32"/>
        <v>0</v>
      </c>
      <c r="V23" s="436">
        <f t="shared" si="32"/>
        <v>0</v>
      </c>
      <c r="W23" s="436">
        <f t="shared" si="32"/>
        <v>0</v>
      </c>
      <c r="X23" s="436">
        <f t="shared" si="32"/>
        <v>0</v>
      </c>
      <c r="Y23" s="436">
        <f t="shared" si="32"/>
        <v>0</v>
      </c>
      <c r="Z23" s="436">
        <f t="shared" si="32"/>
        <v>0</v>
      </c>
      <c r="AA23" s="436">
        <f t="shared" si="32"/>
        <v>0</v>
      </c>
      <c r="AB23" s="436">
        <f t="shared" si="32"/>
        <v>0</v>
      </c>
      <c r="AC23" s="436">
        <f t="shared" si="32"/>
        <v>0</v>
      </c>
      <c r="AD23" s="436">
        <f t="shared" si="32"/>
        <v>0</v>
      </c>
      <c r="AE23" s="436">
        <f t="shared" si="32"/>
        <v>0</v>
      </c>
      <c r="AF23" s="436">
        <f t="shared" si="32"/>
        <v>0</v>
      </c>
      <c r="AG23" s="436">
        <f t="shared" si="32"/>
        <v>0</v>
      </c>
    </row>
    <row r="24" spans="1:33" x14ac:dyDescent="0.2">
      <c r="A24" s="1442" t="s">
        <v>277</v>
      </c>
      <c r="B24" s="1443"/>
      <c r="C24" s="1444"/>
      <c r="D24" s="326"/>
      <c r="E24" s="436">
        <f t="shared" si="32"/>
        <v>0</v>
      </c>
      <c r="F24" s="436">
        <f t="shared" si="32"/>
        <v>0</v>
      </c>
      <c r="G24" s="436">
        <f t="shared" si="32"/>
        <v>0</v>
      </c>
      <c r="H24" s="436">
        <f t="shared" si="32"/>
        <v>0</v>
      </c>
      <c r="I24" s="436">
        <f t="shared" si="32"/>
        <v>0</v>
      </c>
      <c r="J24" s="436">
        <f t="shared" si="32"/>
        <v>0</v>
      </c>
      <c r="K24" s="436">
        <f t="shared" si="32"/>
        <v>0</v>
      </c>
      <c r="L24" s="436">
        <f t="shared" si="32"/>
        <v>0</v>
      </c>
      <c r="M24" s="436">
        <f t="shared" si="32"/>
        <v>0</v>
      </c>
      <c r="N24" s="436">
        <f t="shared" si="32"/>
        <v>0</v>
      </c>
      <c r="O24" s="436">
        <f t="shared" si="32"/>
        <v>0</v>
      </c>
      <c r="P24" s="436">
        <f t="shared" si="32"/>
        <v>0</v>
      </c>
      <c r="Q24" s="436">
        <f t="shared" si="32"/>
        <v>0</v>
      </c>
      <c r="R24" s="436">
        <f t="shared" si="32"/>
        <v>0</v>
      </c>
      <c r="S24" s="436">
        <f t="shared" si="32"/>
        <v>0</v>
      </c>
      <c r="T24" s="436">
        <f t="shared" si="32"/>
        <v>0</v>
      </c>
      <c r="U24" s="436">
        <f t="shared" si="32"/>
        <v>0</v>
      </c>
      <c r="V24" s="436">
        <f t="shared" si="32"/>
        <v>0</v>
      </c>
      <c r="W24" s="436">
        <f t="shared" si="32"/>
        <v>0</v>
      </c>
      <c r="X24" s="436">
        <f t="shared" si="32"/>
        <v>0</v>
      </c>
      <c r="Y24" s="436">
        <f t="shared" si="32"/>
        <v>0</v>
      </c>
      <c r="Z24" s="436">
        <f t="shared" si="32"/>
        <v>0</v>
      </c>
      <c r="AA24" s="436">
        <f t="shared" si="32"/>
        <v>0</v>
      </c>
      <c r="AB24" s="436">
        <f t="shared" si="32"/>
        <v>0</v>
      </c>
      <c r="AC24" s="436">
        <f t="shared" si="32"/>
        <v>0</v>
      </c>
      <c r="AD24" s="436">
        <f t="shared" si="32"/>
        <v>0</v>
      </c>
      <c r="AE24" s="436">
        <f t="shared" si="32"/>
        <v>0</v>
      </c>
      <c r="AF24" s="436">
        <f t="shared" si="32"/>
        <v>0</v>
      </c>
      <c r="AG24" s="436">
        <f t="shared" si="32"/>
        <v>0</v>
      </c>
    </row>
    <row r="25" spans="1:33" x14ac:dyDescent="0.2">
      <c r="A25" s="1442" t="s">
        <v>415</v>
      </c>
      <c r="B25" s="1443"/>
      <c r="C25" s="1444"/>
      <c r="D25" s="326"/>
      <c r="E25" s="436">
        <f t="shared" si="32"/>
        <v>0</v>
      </c>
      <c r="F25" s="436">
        <f t="shared" si="32"/>
        <v>0</v>
      </c>
      <c r="G25" s="436">
        <f t="shared" si="32"/>
        <v>0</v>
      </c>
      <c r="H25" s="436">
        <f t="shared" si="32"/>
        <v>0</v>
      </c>
      <c r="I25" s="436">
        <f t="shared" si="32"/>
        <v>0</v>
      </c>
      <c r="J25" s="436">
        <f t="shared" si="32"/>
        <v>0</v>
      </c>
      <c r="K25" s="436">
        <f t="shared" si="32"/>
        <v>0</v>
      </c>
      <c r="L25" s="436">
        <f t="shared" si="32"/>
        <v>0</v>
      </c>
      <c r="M25" s="436">
        <f t="shared" si="32"/>
        <v>0</v>
      </c>
      <c r="N25" s="436">
        <f t="shared" si="32"/>
        <v>0</v>
      </c>
      <c r="O25" s="436">
        <f t="shared" si="32"/>
        <v>0</v>
      </c>
      <c r="P25" s="436">
        <f t="shared" si="32"/>
        <v>0</v>
      </c>
      <c r="Q25" s="436">
        <f t="shared" si="32"/>
        <v>0</v>
      </c>
      <c r="R25" s="436">
        <f t="shared" si="32"/>
        <v>0</v>
      </c>
      <c r="S25" s="436">
        <f t="shared" si="32"/>
        <v>0</v>
      </c>
      <c r="T25" s="436">
        <f t="shared" si="32"/>
        <v>0</v>
      </c>
      <c r="U25" s="436">
        <f t="shared" si="32"/>
        <v>0</v>
      </c>
      <c r="V25" s="436">
        <f t="shared" si="32"/>
        <v>0</v>
      </c>
      <c r="W25" s="436">
        <f t="shared" si="32"/>
        <v>0</v>
      </c>
      <c r="X25" s="436">
        <f t="shared" si="32"/>
        <v>0</v>
      </c>
      <c r="Y25" s="436">
        <f t="shared" si="32"/>
        <v>0</v>
      </c>
      <c r="Z25" s="436">
        <f t="shared" si="32"/>
        <v>0</v>
      </c>
      <c r="AA25" s="436">
        <f t="shared" si="32"/>
        <v>0</v>
      </c>
      <c r="AB25" s="436">
        <f t="shared" si="32"/>
        <v>0</v>
      </c>
      <c r="AC25" s="436">
        <f t="shared" si="32"/>
        <v>0</v>
      </c>
      <c r="AD25" s="436">
        <f t="shared" si="32"/>
        <v>0</v>
      </c>
      <c r="AE25" s="436">
        <f t="shared" si="32"/>
        <v>0</v>
      </c>
      <c r="AF25" s="436">
        <f t="shared" si="32"/>
        <v>0</v>
      </c>
      <c r="AG25" s="436">
        <f t="shared" si="32"/>
        <v>0</v>
      </c>
    </row>
    <row r="26" spans="1:33" x14ac:dyDescent="0.2">
      <c r="A26" s="1442" t="s">
        <v>279</v>
      </c>
      <c r="B26" s="1443"/>
      <c r="C26" s="1444"/>
      <c r="D26" s="326"/>
      <c r="E26" s="436">
        <f t="shared" si="32"/>
        <v>0</v>
      </c>
      <c r="F26" s="436">
        <f t="shared" si="32"/>
        <v>0</v>
      </c>
      <c r="G26" s="436">
        <f t="shared" si="32"/>
        <v>0</v>
      </c>
      <c r="H26" s="436">
        <f t="shared" si="32"/>
        <v>0</v>
      </c>
      <c r="I26" s="436">
        <f t="shared" si="32"/>
        <v>0</v>
      </c>
      <c r="J26" s="436">
        <f t="shared" si="32"/>
        <v>0</v>
      </c>
      <c r="K26" s="436">
        <f t="shared" si="32"/>
        <v>0</v>
      </c>
      <c r="L26" s="436">
        <f t="shared" si="32"/>
        <v>0</v>
      </c>
      <c r="M26" s="436">
        <f t="shared" si="32"/>
        <v>0</v>
      </c>
      <c r="N26" s="436">
        <f t="shared" si="32"/>
        <v>0</v>
      </c>
      <c r="O26" s="436">
        <f t="shared" si="32"/>
        <v>0</v>
      </c>
      <c r="P26" s="436">
        <f t="shared" si="32"/>
        <v>0</v>
      </c>
      <c r="Q26" s="436">
        <f t="shared" si="32"/>
        <v>0</v>
      </c>
      <c r="R26" s="436">
        <f t="shared" si="32"/>
        <v>0</v>
      </c>
      <c r="S26" s="436">
        <f t="shared" si="32"/>
        <v>0</v>
      </c>
      <c r="T26" s="436">
        <f t="shared" si="32"/>
        <v>0</v>
      </c>
      <c r="U26" s="436">
        <f t="shared" si="32"/>
        <v>0</v>
      </c>
      <c r="V26" s="436">
        <f t="shared" si="32"/>
        <v>0</v>
      </c>
      <c r="W26" s="436">
        <f t="shared" si="32"/>
        <v>0</v>
      </c>
      <c r="X26" s="436">
        <f t="shared" si="32"/>
        <v>0</v>
      </c>
      <c r="Y26" s="436">
        <f t="shared" si="32"/>
        <v>0</v>
      </c>
      <c r="Z26" s="436">
        <f t="shared" si="32"/>
        <v>0</v>
      </c>
      <c r="AA26" s="436">
        <f t="shared" si="32"/>
        <v>0</v>
      </c>
      <c r="AB26" s="436">
        <f t="shared" ref="AB26:AG26" si="33">(+AA26*$C$4)+AA26</f>
        <v>0</v>
      </c>
      <c r="AC26" s="436">
        <f t="shared" si="33"/>
        <v>0</v>
      </c>
      <c r="AD26" s="436">
        <f t="shared" si="33"/>
        <v>0</v>
      </c>
      <c r="AE26" s="436">
        <f t="shared" si="33"/>
        <v>0</v>
      </c>
      <c r="AF26" s="436">
        <f t="shared" si="33"/>
        <v>0</v>
      </c>
      <c r="AG26" s="436">
        <f t="shared" si="33"/>
        <v>0</v>
      </c>
    </row>
    <row r="27" spans="1:33" x14ac:dyDescent="0.2">
      <c r="A27" s="1442" t="s">
        <v>280</v>
      </c>
      <c r="B27" s="1443"/>
      <c r="C27" s="1444"/>
      <c r="D27" s="326"/>
      <c r="E27" s="436">
        <f t="shared" ref="E27:AG28" si="34">(+D27*$C$4)+D27</f>
        <v>0</v>
      </c>
      <c r="F27" s="436">
        <f t="shared" si="34"/>
        <v>0</v>
      </c>
      <c r="G27" s="436">
        <f t="shared" si="34"/>
        <v>0</v>
      </c>
      <c r="H27" s="436">
        <f t="shared" si="34"/>
        <v>0</v>
      </c>
      <c r="I27" s="436">
        <f t="shared" si="34"/>
        <v>0</v>
      </c>
      <c r="J27" s="436">
        <f t="shared" si="34"/>
        <v>0</v>
      </c>
      <c r="K27" s="436">
        <f t="shared" si="34"/>
        <v>0</v>
      </c>
      <c r="L27" s="436">
        <f t="shared" si="34"/>
        <v>0</v>
      </c>
      <c r="M27" s="436">
        <f t="shared" si="34"/>
        <v>0</v>
      </c>
      <c r="N27" s="436">
        <f t="shared" si="34"/>
        <v>0</v>
      </c>
      <c r="O27" s="436">
        <f t="shared" si="34"/>
        <v>0</v>
      </c>
      <c r="P27" s="436">
        <f t="shared" si="34"/>
        <v>0</v>
      </c>
      <c r="Q27" s="436">
        <f t="shared" si="34"/>
        <v>0</v>
      </c>
      <c r="R27" s="436">
        <f t="shared" si="34"/>
        <v>0</v>
      </c>
      <c r="S27" s="436">
        <f t="shared" si="34"/>
        <v>0</v>
      </c>
      <c r="T27" s="436">
        <f t="shared" si="34"/>
        <v>0</v>
      </c>
      <c r="U27" s="436">
        <f t="shared" si="34"/>
        <v>0</v>
      </c>
      <c r="V27" s="436">
        <f t="shared" si="34"/>
        <v>0</v>
      </c>
      <c r="W27" s="436">
        <f t="shared" si="34"/>
        <v>0</v>
      </c>
      <c r="X27" s="436">
        <f t="shared" si="34"/>
        <v>0</v>
      </c>
      <c r="Y27" s="436">
        <f t="shared" si="34"/>
        <v>0</v>
      </c>
      <c r="Z27" s="436">
        <f t="shared" si="34"/>
        <v>0</v>
      </c>
      <c r="AA27" s="436">
        <f t="shared" si="34"/>
        <v>0</v>
      </c>
      <c r="AB27" s="436">
        <f t="shared" si="34"/>
        <v>0</v>
      </c>
      <c r="AC27" s="436">
        <f t="shared" si="34"/>
        <v>0</v>
      </c>
      <c r="AD27" s="436">
        <f t="shared" si="34"/>
        <v>0</v>
      </c>
      <c r="AE27" s="436">
        <f t="shared" si="34"/>
        <v>0</v>
      </c>
      <c r="AF27" s="436">
        <f t="shared" si="34"/>
        <v>0</v>
      </c>
      <c r="AG27" s="436">
        <f t="shared" si="34"/>
        <v>0</v>
      </c>
    </row>
    <row r="28" spans="1:33" x14ac:dyDescent="0.2">
      <c r="A28" s="1468" t="s">
        <v>281</v>
      </c>
      <c r="B28" s="1469"/>
      <c r="C28" s="1470"/>
      <c r="D28" s="326"/>
      <c r="E28" s="436">
        <f t="shared" si="34"/>
        <v>0</v>
      </c>
      <c r="F28" s="436">
        <f t="shared" si="34"/>
        <v>0</v>
      </c>
      <c r="G28" s="436">
        <f t="shared" si="34"/>
        <v>0</v>
      </c>
      <c r="H28" s="436">
        <f t="shared" si="34"/>
        <v>0</v>
      </c>
      <c r="I28" s="436">
        <f t="shared" si="34"/>
        <v>0</v>
      </c>
      <c r="J28" s="436">
        <f t="shared" si="34"/>
        <v>0</v>
      </c>
      <c r="K28" s="436">
        <f t="shared" si="34"/>
        <v>0</v>
      </c>
      <c r="L28" s="436">
        <f t="shared" si="34"/>
        <v>0</v>
      </c>
      <c r="M28" s="436">
        <f t="shared" si="34"/>
        <v>0</v>
      </c>
      <c r="N28" s="436">
        <f t="shared" si="34"/>
        <v>0</v>
      </c>
      <c r="O28" s="436">
        <f t="shared" si="34"/>
        <v>0</v>
      </c>
      <c r="P28" s="436">
        <f t="shared" si="34"/>
        <v>0</v>
      </c>
      <c r="Q28" s="436">
        <f t="shared" si="34"/>
        <v>0</v>
      </c>
      <c r="R28" s="436">
        <f t="shared" si="34"/>
        <v>0</v>
      </c>
      <c r="S28" s="436">
        <f t="shared" si="34"/>
        <v>0</v>
      </c>
      <c r="T28" s="436">
        <f t="shared" si="34"/>
        <v>0</v>
      </c>
      <c r="U28" s="436">
        <f t="shared" si="34"/>
        <v>0</v>
      </c>
      <c r="V28" s="436">
        <f t="shared" si="34"/>
        <v>0</v>
      </c>
      <c r="W28" s="436">
        <f t="shared" si="34"/>
        <v>0</v>
      </c>
      <c r="X28" s="436">
        <f t="shared" si="34"/>
        <v>0</v>
      </c>
      <c r="Y28" s="436">
        <f t="shared" si="34"/>
        <v>0</v>
      </c>
      <c r="Z28" s="436">
        <f t="shared" si="34"/>
        <v>0</v>
      </c>
      <c r="AA28" s="436">
        <f t="shared" si="34"/>
        <v>0</v>
      </c>
      <c r="AB28" s="436">
        <f t="shared" si="34"/>
        <v>0</v>
      </c>
      <c r="AC28" s="436">
        <f t="shared" si="34"/>
        <v>0</v>
      </c>
      <c r="AD28" s="436">
        <f t="shared" si="34"/>
        <v>0</v>
      </c>
      <c r="AE28" s="436">
        <f t="shared" si="34"/>
        <v>0</v>
      </c>
      <c r="AF28" s="436">
        <f t="shared" si="34"/>
        <v>0</v>
      </c>
      <c r="AG28" s="436">
        <f t="shared" si="34"/>
        <v>0</v>
      </c>
    </row>
    <row r="29" spans="1:33" x14ac:dyDescent="0.2">
      <c r="A29" s="1483" t="s">
        <v>306</v>
      </c>
      <c r="B29" s="1483"/>
      <c r="C29" s="1483"/>
      <c r="D29" s="434"/>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row>
    <row r="30" spans="1:33" x14ac:dyDescent="0.2">
      <c r="A30" s="115"/>
      <c r="B30" s="1591"/>
      <c r="C30" s="1591"/>
      <c r="D30" s="326"/>
      <c r="E30" s="436">
        <f t="shared" ref="E30:AG31" si="35">(+D30*$C$4)+D30</f>
        <v>0</v>
      </c>
      <c r="F30" s="436">
        <f t="shared" si="35"/>
        <v>0</v>
      </c>
      <c r="G30" s="436">
        <f t="shared" si="35"/>
        <v>0</v>
      </c>
      <c r="H30" s="436">
        <f t="shared" si="35"/>
        <v>0</v>
      </c>
      <c r="I30" s="436">
        <f t="shared" si="35"/>
        <v>0</v>
      </c>
      <c r="J30" s="436">
        <f t="shared" si="35"/>
        <v>0</v>
      </c>
      <c r="K30" s="436">
        <f t="shared" si="35"/>
        <v>0</v>
      </c>
      <c r="L30" s="436">
        <f t="shared" si="35"/>
        <v>0</v>
      </c>
      <c r="M30" s="436">
        <f t="shared" si="35"/>
        <v>0</v>
      </c>
      <c r="N30" s="436">
        <f t="shared" si="35"/>
        <v>0</v>
      </c>
      <c r="O30" s="436">
        <f t="shared" si="35"/>
        <v>0</v>
      </c>
      <c r="P30" s="436">
        <f t="shared" si="35"/>
        <v>0</v>
      </c>
      <c r="Q30" s="436">
        <f t="shared" si="35"/>
        <v>0</v>
      </c>
      <c r="R30" s="436">
        <f t="shared" si="35"/>
        <v>0</v>
      </c>
      <c r="S30" s="436">
        <f t="shared" si="35"/>
        <v>0</v>
      </c>
      <c r="T30" s="436">
        <f t="shared" si="35"/>
        <v>0</v>
      </c>
      <c r="U30" s="436">
        <f t="shared" si="35"/>
        <v>0</v>
      </c>
      <c r="V30" s="436">
        <f t="shared" si="35"/>
        <v>0</v>
      </c>
      <c r="W30" s="436">
        <f t="shared" si="35"/>
        <v>0</v>
      </c>
      <c r="X30" s="436">
        <f t="shared" si="35"/>
        <v>0</v>
      </c>
      <c r="Y30" s="436">
        <f t="shared" si="35"/>
        <v>0</v>
      </c>
      <c r="Z30" s="436">
        <f t="shared" si="35"/>
        <v>0</v>
      </c>
      <c r="AA30" s="436">
        <f t="shared" si="35"/>
        <v>0</v>
      </c>
      <c r="AB30" s="436">
        <f t="shared" si="35"/>
        <v>0</v>
      </c>
      <c r="AC30" s="436">
        <f t="shared" si="35"/>
        <v>0</v>
      </c>
      <c r="AD30" s="436">
        <f t="shared" si="35"/>
        <v>0</v>
      </c>
      <c r="AE30" s="436">
        <f t="shared" si="35"/>
        <v>0</v>
      </c>
      <c r="AF30" s="436">
        <f t="shared" si="35"/>
        <v>0</v>
      </c>
      <c r="AG30" s="436">
        <f t="shared" si="35"/>
        <v>0</v>
      </c>
    </row>
    <row r="31" spans="1:33" x14ac:dyDescent="0.2">
      <c r="A31" s="115"/>
      <c r="B31" s="1591"/>
      <c r="C31" s="1591"/>
      <c r="D31" s="326"/>
      <c r="E31" s="436">
        <f t="shared" si="35"/>
        <v>0</v>
      </c>
      <c r="F31" s="436">
        <f t="shared" si="35"/>
        <v>0</v>
      </c>
      <c r="G31" s="436">
        <f t="shared" si="35"/>
        <v>0</v>
      </c>
      <c r="H31" s="436">
        <f t="shared" si="35"/>
        <v>0</v>
      </c>
      <c r="I31" s="436">
        <f t="shared" si="35"/>
        <v>0</v>
      </c>
      <c r="J31" s="436">
        <f t="shared" si="35"/>
        <v>0</v>
      </c>
      <c r="K31" s="436">
        <f t="shared" si="35"/>
        <v>0</v>
      </c>
      <c r="L31" s="436">
        <f t="shared" si="35"/>
        <v>0</v>
      </c>
      <c r="M31" s="436">
        <f t="shared" si="35"/>
        <v>0</v>
      </c>
      <c r="N31" s="436">
        <f t="shared" si="35"/>
        <v>0</v>
      </c>
      <c r="O31" s="436">
        <f t="shared" si="35"/>
        <v>0</v>
      </c>
      <c r="P31" s="436">
        <f t="shared" si="35"/>
        <v>0</v>
      </c>
      <c r="Q31" s="436">
        <f t="shared" si="35"/>
        <v>0</v>
      </c>
      <c r="R31" s="436">
        <f t="shared" si="35"/>
        <v>0</v>
      </c>
      <c r="S31" s="436">
        <f t="shared" si="35"/>
        <v>0</v>
      </c>
      <c r="T31" s="436">
        <f t="shared" si="35"/>
        <v>0</v>
      </c>
      <c r="U31" s="436">
        <f t="shared" si="35"/>
        <v>0</v>
      </c>
      <c r="V31" s="436">
        <f t="shared" si="35"/>
        <v>0</v>
      </c>
      <c r="W31" s="436">
        <f t="shared" si="35"/>
        <v>0</v>
      </c>
      <c r="X31" s="436">
        <f t="shared" si="35"/>
        <v>0</v>
      </c>
      <c r="Y31" s="436">
        <f t="shared" si="35"/>
        <v>0</v>
      </c>
      <c r="Z31" s="436">
        <f t="shared" si="35"/>
        <v>0</v>
      </c>
      <c r="AA31" s="436">
        <f t="shared" si="35"/>
        <v>0</v>
      </c>
      <c r="AB31" s="436">
        <f t="shared" si="35"/>
        <v>0</v>
      </c>
      <c r="AC31" s="436">
        <f t="shared" si="35"/>
        <v>0</v>
      </c>
      <c r="AD31" s="436">
        <f t="shared" si="35"/>
        <v>0</v>
      </c>
      <c r="AE31" s="436">
        <f t="shared" si="35"/>
        <v>0</v>
      </c>
      <c r="AF31" s="436">
        <f t="shared" si="35"/>
        <v>0</v>
      </c>
      <c r="AG31" s="436">
        <f t="shared" si="35"/>
        <v>0</v>
      </c>
    </row>
    <row r="32" spans="1:33" ht="7.5" customHeight="1" x14ac:dyDescent="0.2">
      <c r="A32" s="115" t="s">
        <v>283</v>
      </c>
      <c r="B32" s="115"/>
      <c r="C32" s="115"/>
      <c r="D32" s="33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row>
    <row r="33" spans="1:38" x14ac:dyDescent="0.2">
      <c r="A33" s="1477" t="s">
        <v>284</v>
      </c>
      <c r="B33" s="1477"/>
      <c r="C33" s="1478"/>
      <c r="D33" s="333">
        <f t="shared" ref="D33:AG33" si="36">SUM(D7:D32)</f>
        <v>0</v>
      </c>
      <c r="E33" s="443">
        <f t="shared" si="36"/>
        <v>0</v>
      </c>
      <c r="F33" s="443">
        <f t="shared" si="36"/>
        <v>0</v>
      </c>
      <c r="G33" s="443">
        <f t="shared" si="36"/>
        <v>0</v>
      </c>
      <c r="H33" s="443">
        <f t="shared" si="36"/>
        <v>0</v>
      </c>
      <c r="I33" s="443">
        <f t="shared" si="36"/>
        <v>0</v>
      </c>
      <c r="J33" s="443">
        <f t="shared" si="36"/>
        <v>0</v>
      </c>
      <c r="K33" s="443">
        <f t="shared" si="36"/>
        <v>0</v>
      </c>
      <c r="L33" s="443">
        <f t="shared" si="36"/>
        <v>0</v>
      </c>
      <c r="M33" s="443">
        <f t="shared" si="36"/>
        <v>0</v>
      </c>
      <c r="N33" s="443">
        <f t="shared" si="36"/>
        <v>0</v>
      </c>
      <c r="O33" s="443">
        <f t="shared" si="36"/>
        <v>0</v>
      </c>
      <c r="P33" s="443">
        <f t="shared" si="36"/>
        <v>0</v>
      </c>
      <c r="Q33" s="443">
        <f t="shared" si="36"/>
        <v>0</v>
      </c>
      <c r="R33" s="443">
        <f t="shared" si="36"/>
        <v>0</v>
      </c>
      <c r="S33" s="443">
        <f t="shared" si="36"/>
        <v>0</v>
      </c>
      <c r="T33" s="443">
        <f t="shared" si="36"/>
        <v>0</v>
      </c>
      <c r="U33" s="443">
        <f t="shared" si="36"/>
        <v>0</v>
      </c>
      <c r="V33" s="443">
        <f t="shared" si="36"/>
        <v>0</v>
      </c>
      <c r="W33" s="443">
        <f t="shared" si="36"/>
        <v>0</v>
      </c>
      <c r="X33" s="443">
        <f t="shared" si="36"/>
        <v>0</v>
      </c>
      <c r="Y33" s="443">
        <f t="shared" si="36"/>
        <v>0</v>
      </c>
      <c r="Z33" s="443">
        <f t="shared" si="36"/>
        <v>0</v>
      </c>
      <c r="AA33" s="443">
        <f t="shared" si="36"/>
        <v>0</v>
      </c>
      <c r="AB33" s="443">
        <f t="shared" si="36"/>
        <v>0</v>
      </c>
      <c r="AC33" s="443">
        <f t="shared" si="36"/>
        <v>0</v>
      </c>
      <c r="AD33" s="443">
        <f t="shared" si="36"/>
        <v>0</v>
      </c>
      <c r="AE33" s="443">
        <f t="shared" si="36"/>
        <v>0</v>
      </c>
      <c r="AF33" s="443">
        <f t="shared" si="36"/>
        <v>0</v>
      </c>
      <c r="AG33" s="443">
        <f t="shared" si="36"/>
        <v>0</v>
      </c>
    </row>
    <row r="34" spans="1:38" x14ac:dyDescent="0.2">
      <c r="A34" s="110"/>
      <c r="B34" s="110"/>
      <c r="C34" s="110"/>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row>
    <row r="35" spans="1:38" ht="21" customHeight="1" x14ac:dyDescent="0.2">
      <c r="A35" s="1598" t="s">
        <v>285</v>
      </c>
      <c r="B35" s="1598"/>
      <c r="C35" s="1598"/>
      <c r="D35" s="1598"/>
      <c r="E35" s="1598"/>
      <c r="F35" s="1598"/>
      <c r="G35" s="1598"/>
      <c r="H35" s="1598"/>
      <c r="I35" s="1598"/>
      <c r="J35" s="1598"/>
      <c r="K35" s="1598"/>
      <c r="L35" s="1598"/>
      <c r="M35" s="1598"/>
      <c r="N35" s="1598"/>
      <c r="O35" s="1598"/>
      <c r="P35" s="1598"/>
      <c r="Q35" s="1598"/>
      <c r="R35" s="1598"/>
      <c r="S35" s="1598"/>
      <c r="T35" s="1598"/>
      <c r="U35" s="1598"/>
      <c r="V35" s="1598"/>
      <c r="W35" s="1598"/>
      <c r="X35" s="1598"/>
      <c r="Y35" s="1598"/>
      <c r="Z35" s="1598"/>
      <c r="AA35" s="1598"/>
      <c r="AB35" s="1598"/>
      <c r="AC35" s="1598"/>
      <c r="AD35" s="1598"/>
      <c r="AE35" s="1598"/>
      <c r="AF35" s="1598"/>
      <c r="AG35" s="1598"/>
      <c r="AH35" s="1476" t="s">
        <v>343</v>
      </c>
      <c r="AI35" s="1476"/>
      <c r="AJ35" s="1476"/>
      <c r="AK35" s="1476"/>
      <c r="AL35" s="1476"/>
    </row>
    <row r="36" spans="1:38" ht="13.5" thickBot="1" x14ac:dyDescent="0.25">
      <c r="A36" s="112"/>
      <c r="B36" s="112"/>
      <c r="C36" s="112"/>
      <c r="D36" s="243"/>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row>
    <row r="37" spans="1:38" s="106" customFormat="1" ht="15" customHeight="1" thickBot="1" x14ac:dyDescent="0.25">
      <c r="A37" s="1479" t="s">
        <v>414</v>
      </c>
      <c r="B37" s="1479"/>
      <c r="C37" s="1479"/>
      <c r="D37" s="202"/>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48" t="s">
        <v>344</v>
      </c>
      <c r="AI37" s="106" t="s">
        <v>341</v>
      </c>
    </row>
    <row r="38" spans="1:38" x14ac:dyDescent="0.2">
      <c r="A38" s="110" t="s">
        <v>286</v>
      </c>
      <c r="B38" s="110" t="s">
        <v>287</v>
      </c>
      <c r="C38" s="110" t="s">
        <v>288</v>
      </c>
      <c r="D38" s="147"/>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I38" s="101" t="s">
        <v>342</v>
      </c>
    </row>
    <row r="39" spans="1:38" x14ac:dyDescent="0.2">
      <c r="A39" s="195"/>
      <c r="B39" s="196"/>
      <c r="C39" s="334"/>
      <c r="D39" s="335">
        <f t="shared" ref="D39:AG39" si="37">IF($B$39&gt;=D6,PMT($A$39/12,$B$39*12,-$C$39,0,0)*12,0)</f>
        <v>0</v>
      </c>
      <c r="E39" s="463">
        <f t="shared" si="37"/>
        <v>0</v>
      </c>
      <c r="F39" s="463">
        <f t="shared" si="37"/>
        <v>0</v>
      </c>
      <c r="G39" s="463">
        <f t="shared" si="37"/>
        <v>0</v>
      </c>
      <c r="H39" s="463">
        <f t="shared" si="37"/>
        <v>0</v>
      </c>
      <c r="I39" s="463">
        <f t="shared" si="37"/>
        <v>0</v>
      </c>
      <c r="J39" s="463">
        <f t="shared" si="37"/>
        <v>0</v>
      </c>
      <c r="K39" s="463">
        <f t="shared" si="37"/>
        <v>0</v>
      </c>
      <c r="L39" s="463">
        <f t="shared" si="37"/>
        <v>0</v>
      </c>
      <c r="M39" s="463">
        <f t="shared" si="37"/>
        <v>0</v>
      </c>
      <c r="N39" s="463">
        <f t="shared" si="37"/>
        <v>0</v>
      </c>
      <c r="O39" s="463">
        <f t="shared" si="37"/>
        <v>0</v>
      </c>
      <c r="P39" s="463">
        <f t="shared" si="37"/>
        <v>0</v>
      </c>
      <c r="Q39" s="463">
        <f t="shared" si="37"/>
        <v>0</v>
      </c>
      <c r="R39" s="463">
        <f t="shared" si="37"/>
        <v>0</v>
      </c>
      <c r="S39" s="463">
        <f t="shared" si="37"/>
        <v>0</v>
      </c>
      <c r="T39" s="463">
        <f t="shared" si="37"/>
        <v>0</v>
      </c>
      <c r="U39" s="463">
        <f t="shared" si="37"/>
        <v>0</v>
      </c>
      <c r="V39" s="463">
        <f t="shared" si="37"/>
        <v>0</v>
      </c>
      <c r="W39" s="463">
        <f t="shared" si="37"/>
        <v>0</v>
      </c>
      <c r="X39" s="463">
        <f t="shared" si="37"/>
        <v>0</v>
      </c>
      <c r="Y39" s="463">
        <f t="shared" si="37"/>
        <v>0</v>
      </c>
      <c r="Z39" s="463">
        <f t="shared" si="37"/>
        <v>0</v>
      </c>
      <c r="AA39" s="463">
        <f t="shared" si="37"/>
        <v>0</v>
      </c>
      <c r="AB39" s="463">
        <f t="shared" si="37"/>
        <v>0</v>
      </c>
      <c r="AC39" s="463">
        <f t="shared" si="37"/>
        <v>0</v>
      </c>
      <c r="AD39" s="463">
        <f t="shared" si="37"/>
        <v>0</v>
      </c>
      <c r="AE39" s="463">
        <f t="shared" si="37"/>
        <v>0</v>
      </c>
      <c r="AF39" s="463">
        <f t="shared" si="37"/>
        <v>0</v>
      </c>
      <c r="AG39" s="463">
        <f t="shared" si="37"/>
        <v>0</v>
      </c>
      <c r="AI39" s="101" t="s">
        <v>342</v>
      </c>
    </row>
    <row r="40" spans="1:38" s="105" customFormat="1" ht="13.5" thickBot="1" x14ac:dyDescent="0.25">
      <c r="A40" s="198"/>
      <c r="B40" s="199"/>
      <c r="C40" s="199"/>
      <c r="D40" s="200"/>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row>
    <row r="41" spans="1:38" s="105" customFormat="1" ht="13.5" thickBot="1" x14ac:dyDescent="0.25">
      <c r="A41" s="204"/>
      <c r="B41" s="205"/>
      <c r="C41" s="199"/>
      <c r="D41" s="206"/>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row>
    <row r="42" spans="1:38" s="105" customFormat="1" ht="15.75" thickBot="1" x14ac:dyDescent="0.25">
      <c r="A42" s="1472" t="s">
        <v>366</v>
      </c>
      <c r="B42" s="1472"/>
      <c r="C42" s="1472"/>
      <c r="D42" s="214"/>
      <c r="E42" s="465"/>
      <c r="F42" s="465"/>
      <c r="G42" s="465"/>
      <c r="H42" s="465"/>
      <c r="I42" s="465"/>
      <c r="J42" s="465"/>
      <c r="K42" s="465"/>
      <c r="L42" s="465"/>
      <c r="M42" s="465"/>
      <c r="N42" s="465"/>
      <c r="O42" s="465"/>
      <c r="P42" s="465"/>
      <c r="Q42" s="465"/>
      <c r="R42" s="465"/>
      <c r="S42" s="465"/>
      <c r="T42" s="465"/>
      <c r="U42" s="465"/>
      <c r="V42" s="465"/>
      <c r="W42" s="465"/>
      <c r="X42" s="465"/>
      <c r="Y42" s="465"/>
      <c r="Z42" s="465"/>
      <c r="AA42" s="465"/>
      <c r="AB42" s="465"/>
      <c r="AC42" s="465"/>
      <c r="AD42" s="465"/>
      <c r="AE42" s="465"/>
      <c r="AF42" s="465"/>
      <c r="AG42" s="465"/>
    </row>
    <row r="43" spans="1:38" x14ac:dyDescent="0.2">
      <c r="A43" s="1471" t="s">
        <v>290</v>
      </c>
      <c r="B43" s="1471"/>
      <c r="C43" s="1471"/>
      <c r="D43" s="207"/>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I43" s="101" t="s">
        <v>367</v>
      </c>
    </row>
    <row r="44" spans="1:38" x14ac:dyDescent="0.2">
      <c r="A44" s="110" t="s">
        <v>286</v>
      </c>
      <c r="B44" s="110" t="s">
        <v>287</v>
      </c>
      <c r="C44" s="110" t="s">
        <v>288</v>
      </c>
      <c r="D44" s="208"/>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I44" s="101" t="s">
        <v>368</v>
      </c>
    </row>
    <row r="45" spans="1:38" x14ac:dyDescent="0.2">
      <c r="A45" s="195"/>
      <c r="B45" s="196"/>
      <c r="C45" s="334"/>
      <c r="D45" s="335">
        <f t="shared" ref="D45:AG45" si="38">IF($B$45&gt;=D6,PMT($A$45/12,$B$45*12,-$C$45,0,0)*12,0)</f>
        <v>0</v>
      </c>
      <c r="E45" s="463">
        <f t="shared" si="38"/>
        <v>0</v>
      </c>
      <c r="F45" s="463">
        <f t="shared" si="38"/>
        <v>0</v>
      </c>
      <c r="G45" s="463">
        <f t="shared" si="38"/>
        <v>0</v>
      </c>
      <c r="H45" s="463">
        <f t="shared" si="38"/>
        <v>0</v>
      </c>
      <c r="I45" s="463">
        <f t="shared" si="38"/>
        <v>0</v>
      </c>
      <c r="J45" s="463">
        <f t="shared" si="38"/>
        <v>0</v>
      </c>
      <c r="K45" s="463">
        <f t="shared" si="38"/>
        <v>0</v>
      </c>
      <c r="L45" s="463">
        <f t="shared" si="38"/>
        <v>0</v>
      </c>
      <c r="M45" s="463">
        <f t="shared" si="38"/>
        <v>0</v>
      </c>
      <c r="N45" s="463">
        <f t="shared" si="38"/>
        <v>0</v>
      </c>
      <c r="O45" s="463">
        <f t="shared" si="38"/>
        <v>0</v>
      </c>
      <c r="P45" s="463">
        <f t="shared" si="38"/>
        <v>0</v>
      </c>
      <c r="Q45" s="463">
        <f t="shared" si="38"/>
        <v>0</v>
      </c>
      <c r="R45" s="463">
        <f t="shared" si="38"/>
        <v>0</v>
      </c>
      <c r="S45" s="463">
        <f t="shared" si="38"/>
        <v>0</v>
      </c>
      <c r="T45" s="463">
        <f t="shared" si="38"/>
        <v>0</v>
      </c>
      <c r="U45" s="463">
        <f t="shared" si="38"/>
        <v>0</v>
      </c>
      <c r="V45" s="463">
        <f t="shared" si="38"/>
        <v>0</v>
      </c>
      <c r="W45" s="463">
        <f t="shared" si="38"/>
        <v>0</v>
      </c>
      <c r="X45" s="463">
        <f t="shared" si="38"/>
        <v>0</v>
      </c>
      <c r="Y45" s="463">
        <f t="shared" si="38"/>
        <v>0</v>
      </c>
      <c r="Z45" s="463">
        <f t="shared" si="38"/>
        <v>0</v>
      </c>
      <c r="AA45" s="463">
        <f t="shared" si="38"/>
        <v>0</v>
      </c>
      <c r="AB45" s="463">
        <f t="shared" si="38"/>
        <v>0</v>
      </c>
      <c r="AC45" s="463">
        <f t="shared" si="38"/>
        <v>0</v>
      </c>
      <c r="AD45" s="463">
        <f t="shared" si="38"/>
        <v>0</v>
      </c>
      <c r="AE45" s="463">
        <f t="shared" si="38"/>
        <v>0</v>
      </c>
      <c r="AF45" s="463">
        <f t="shared" si="38"/>
        <v>0</v>
      </c>
      <c r="AG45" s="463">
        <f t="shared" si="38"/>
        <v>0</v>
      </c>
      <c r="AI45" s="101" t="s">
        <v>369</v>
      </c>
    </row>
    <row r="46" spans="1:38" ht="42.75" customHeight="1" x14ac:dyDescent="0.2">
      <c r="A46" s="1594" t="s">
        <v>970</v>
      </c>
      <c r="B46" s="1595"/>
      <c r="C46" s="1595"/>
      <c r="D46" s="210"/>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row>
    <row r="47" spans="1:38" x14ac:dyDescent="0.2">
      <c r="A47" s="110" t="s">
        <v>286</v>
      </c>
      <c r="B47" s="110" t="s">
        <v>287</v>
      </c>
      <c r="C47" s="110" t="s">
        <v>288</v>
      </c>
      <c r="D47" s="210"/>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row>
    <row r="48" spans="1:38" x14ac:dyDescent="0.2">
      <c r="A48" s="195"/>
      <c r="B48" s="196"/>
      <c r="C48" s="334"/>
      <c r="D48" s="335">
        <f>IF($B48&gt;=D$6,PMT($A48/12,$B48*12,-$C48,0,0)*12,0)</f>
        <v>0</v>
      </c>
      <c r="E48" s="463">
        <f t="shared" ref="E48:AG50" si="39">IF($B48&gt;=E$6,PMT($A48/12,$B48*12,-$C48,0,0)*12,0)</f>
        <v>0</v>
      </c>
      <c r="F48" s="463">
        <f t="shared" si="39"/>
        <v>0</v>
      </c>
      <c r="G48" s="463">
        <f t="shared" si="39"/>
        <v>0</v>
      </c>
      <c r="H48" s="463">
        <f t="shared" si="39"/>
        <v>0</v>
      </c>
      <c r="I48" s="463">
        <f t="shared" si="39"/>
        <v>0</v>
      </c>
      <c r="J48" s="463">
        <f t="shared" si="39"/>
        <v>0</v>
      </c>
      <c r="K48" s="463">
        <f t="shared" si="39"/>
        <v>0</v>
      </c>
      <c r="L48" s="463">
        <f t="shared" si="39"/>
        <v>0</v>
      </c>
      <c r="M48" s="463">
        <f t="shared" si="39"/>
        <v>0</v>
      </c>
      <c r="N48" s="463">
        <f t="shared" si="39"/>
        <v>0</v>
      </c>
      <c r="O48" s="463">
        <f t="shared" si="39"/>
        <v>0</v>
      </c>
      <c r="P48" s="463">
        <f t="shared" si="39"/>
        <v>0</v>
      </c>
      <c r="Q48" s="463">
        <f t="shared" si="39"/>
        <v>0</v>
      </c>
      <c r="R48" s="463">
        <f t="shared" si="39"/>
        <v>0</v>
      </c>
      <c r="S48" s="463">
        <f t="shared" si="39"/>
        <v>0</v>
      </c>
      <c r="T48" s="463">
        <f t="shared" si="39"/>
        <v>0</v>
      </c>
      <c r="U48" s="463">
        <f t="shared" si="39"/>
        <v>0</v>
      </c>
      <c r="V48" s="463">
        <f t="shared" si="39"/>
        <v>0</v>
      </c>
      <c r="W48" s="463">
        <f t="shared" si="39"/>
        <v>0</v>
      </c>
      <c r="X48" s="463">
        <f t="shared" si="39"/>
        <v>0</v>
      </c>
      <c r="Y48" s="463">
        <f t="shared" si="39"/>
        <v>0</v>
      </c>
      <c r="Z48" s="463">
        <f t="shared" si="39"/>
        <v>0</v>
      </c>
      <c r="AA48" s="463">
        <f t="shared" si="39"/>
        <v>0</v>
      </c>
      <c r="AB48" s="463">
        <f t="shared" si="39"/>
        <v>0</v>
      </c>
      <c r="AC48" s="463">
        <f t="shared" si="39"/>
        <v>0</v>
      </c>
      <c r="AD48" s="463">
        <f t="shared" si="39"/>
        <v>0</v>
      </c>
      <c r="AE48" s="463">
        <f t="shared" si="39"/>
        <v>0</v>
      </c>
      <c r="AF48" s="463">
        <f t="shared" si="39"/>
        <v>0</v>
      </c>
      <c r="AG48" s="463">
        <f t="shared" si="39"/>
        <v>0</v>
      </c>
      <c r="AI48" s="101" t="s">
        <v>367</v>
      </c>
    </row>
    <row r="49" spans="1:37" x14ac:dyDescent="0.2">
      <c r="A49" s="195"/>
      <c r="B49" s="196"/>
      <c r="C49" s="334"/>
      <c r="D49" s="335">
        <f>IF($B49&gt;=D$6,PMT($A49/12,$B49*12,-$C49,0,0)*12,0)</f>
        <v>0</v>
      </c>
      <c r="E49" s="463">
        <f t="shared" si="39"/>
        <v>0</v>
      </c>
      <c r="F49" s="463">
        <f t="shared" si="39"/>
        <v>0</v>
      </c>
      <c r="G49" s="463">
        <f t="shared" si="39"/>
        <v>0</v>
      </c>
      <c r="H49" s="463">
        <f t="shared" si="39"/>
        <v>0</v>
      </c>
      <c r="I49" s="463">
        <f t="shared" si="39"/>
        <v>0</v>
      </c>
      <c r="J49" s="463">
        <f t="shared" si="39"/>
        <v>0</v>
      </c>
      <c r="K49" s="463">
        <f t="shared" si="39"/>
        <v>0</v>
      </c>
      <c r="L49" s="463">
        <f t="shared" si="39"/>
        <v>0</v>
      </c>
      <c r="M49" s="463">
        <f t="shared" si="39"/>
        <v>0</v>
      </c>
      <c r="N49" s="463">
        <f t="shared" si="39"/>
        <v>0</v>
      </c>
      <c r="O49" s="463">
        <f t="shared" si="39"/>
        <v>0</v>
      </c>
      <c r="P49" s="463">
        <f t="shared" si="39"/>
        <v>0</v>
      </c>
      <c r="Q49" s="463">
        <f t="shared" si="39"/>
        <v>0</v>
      </c>
      <c r="R49" s="463">
        <f t="shared" si="39"/>
        <v>0</v>
      </c>
      <c r="S49" s="463">
        <f t="shared" si="39"/>
        <v>0</v>
      </c>
      <c r="T49" s="463">
        <f t="shared" si="39"/>
        <v>0</v>
      </c>
      <c r="U49" s="463">
        <f t="shared" si="39"/>
        <v>0</v>
      </c>
      <c r="V49" s="463">
        <f t="shared" si="39"/>
        <v>0</v>
      </c>
      <c r="W49" s="463">
        <f t="shared" si="39"/>
        <v>0</v>
      </c>
      <c r="X49" s="463">
        <f t="shared" si="39"/>
        <v>0</v>
      </c>
      <c r="Y49" s="463">
        <f t="shared" si="39"/>
        <v>0</v>
      </c>
      <c r="Z49" s="463">
        <f t="shared" si="39"/>
        <v>0</v>
      </c>
      <c r="AA49" s="463">
        <f t="shared" si="39"/>
        <v>0</v>
      </c>
      <c r="AB49" s="463">
        <f t="shared" si="39"/>
        <v>0</v>
      </c>
      <c r="AC49" s="463">
        <f t="shared" si="39"/>
        <v>0</v>
      </c>
      <c r="AD49" s="463">
        <f t="shared" si="39"/>
        <v>0</v>
      </c>
      <c r="AE49" s="463">
        <f t="shared" si="39"/>
        <v>0</v>
      </c>
      <c r="AF49" s="463">
        <f t="shared" si="39"/>
        <v>0</v>
      </c>
      <c r="AG49" s="463">
        <f t="shared" si="39"/>
        <v>0</v>
      </c>
      <c r="AI49" s="101" t="s">
        <v>370</v>
      </c>
    </row>
    <row r="50" spans="1:37" x14ac:dyDescent="0.2">
      <c r="A50" s="195"/>
      <c r="B50" s="196"/>
      <c r="C50" s="334"/>
      <c r="D50" s="335">
        <f>IF($B50&gt;=D$6,PMT($A50/12,$B50*12,-$C50,0,0)*12,0)</f>
        <v>0</v>
      </c>
      <c r="E50" s="463">
        <f t="shared" si="39"/>
        <v>0</v>
      </c>
      <c r="F50" s="463">
        <f t="shared" si="39"/>
        <v>0</v>
      </c>
      <c r="G50" s="463">
        <f t="shared" si="39"/>
        <v>0</v>
      </c>
      <c r="H50" s="463">
        <f t="shared" si="39"/>
        <v>0</v>
      </c>
      <c r="I50" s="463">
        <f t="shared" si="39"/>
        <v>0</v>
      </c>
      <c r="J50" s="463">
        <f t="shared" si="39"/>
        <v>0</v>
      </c>
      <c r="K50" s="463">
        <f>IF($B50&gt;=K$6,PMT($A50/12,$B50*12,-$C50,0,0)*12,0)</f>
        <v>0</v>
      </c>
      <c r="L50" s="463">
        <f t="shared" si="39"/>
        <v>0</v>
      </c>
      <c r="M50" s="463">
        <f t="shared" si="39"/>
        <v>0</v>
      </c>
      <c r="N50" s="463">
        <f t="shared" si="39"/>
        <v>0</v>
      </c>
      <c r="O50" s="463">
        <f t="shared" si="39"/>
        <v>0</v>
      </c>
      <c r="P50" s="463">
        <f t="shared" si="39"/>
        <v>0</v>
      </c>
      <c r="Q50" s="463">
        <f t="shared" si="39"/>
        <v>0</v>
      </c>
      <c r="R50" s="463">
        <f t="shared" si="39"/>
        <v>0</v>
      </c>
      <c r="S50" s="463">
        <f t="shared" si="39"/>
        <v>0</v>
      </c>
      <c r="T50" s="463">
        <f t="shared" si="39"/>
        <v>0</v>
      </c>
      <c r="U50" s="463">
        <f t="shared" si="39"/>
        <v>0</v>
      </c>
      <c r="V50" s="463">
        <f t="shared" si="39"/>
        <v>0</v>
      </c>
      <c r="W50" s="463">
        <f t="shared" si="39"/>
        <v>0</v>
      </c>
      <c r="X50" s="463">
        <f t="shared" si="39"/>
        <v>0</v>
      </c>
      <c r="Y50" s="463">
        <f t="shared" si="39"/>
        <v>0</v>
      </c>
      <c r="Z50" s="463">
        <f t="shared" si="39"/>
        <v>0</v>
      </c>
      <c r="AA50" s="463">
        <f t="shared" si="39"/>
        <v>0</v>
      </c>
      <c r="AB50" s="463">
        <f t="shared" si="39"/>
        <v>0</v>
      </c>
      <c r="AC50" s="463">
        <f t="shared" si="39"/>
        <v>0</v>
      </c>
      <c r="AD50" s="463">
        <f t="shared" si="39"/>
        <v>0</v>
      </c>
      <c r="AE50" s="463">
        <f t="shared" si="39"/>
        <v>0</v>
      </c>
      <c r="AF50" s="463">
        <f t="shared" si="39"/>
        <v>0</v>
      </c>
      <c r="AG50" s="463">
        <f t="shared" si="39"/>
        <v>0</v>
      </c>
      <c r="AI50" s="101" t="s">
        <v>371</v>
      </c>
    </row>
    <row r="51" spans="1:37" x14ac:dyDescent="0.2">
      <c r="A51" s="127"/>
      <c r="B51" s="211"/>
      <c r="C51" s="211"/>
      <c r="D51" s="127"/>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row>
    <row r="52" spans="1:37" ht="13.5" thickBot="1" x14ac:dyDescent="0.25">
      <c r="A52" s="201"/>
      <c r="B52" s="212"/>
      <c r="C52" s="212"/>
      <c r="D52" s="201"/>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row>
    <row r="53" spans="1:37" x14ac:dyDescent="0.2">
      <c r="A53" s="1596" t="s">
        <v>803</v>
      </c>
      <c r="B53" s="1596"/>
      <c r="C53" s="1597"/>
      <c r="D53" s="122">
        <v>1</v>
      </c>
      <c r="E53" s="457">
        <v>2</v>
      </c>
      <c r="F53" s="457">
        <v>3</v>
      </c>
      <c r="G53" s="457">
        <v>4</v>
      </c>
      <c r="H53" s="457">
        <v>5</v>
      </c>
      <c r="I53" s="457">
        <v>6</v>
      </c>
      <c r="J53" s="457">
        <v>7</v>
      </c>
      <c r="K53" s="457">
        <v>8</v>
      </c>
      <c r="L53" s="457">
        <v>9</v>
      </c>
      <c r="M53" s="457">
        <v>10</v>
      </c>
      <c r="N53" s="457">
        <v>11</v>
      </c>
      <c r="O53" s="457">
        <v>12</v>
      </c>
      <c r="P53" s="457">
        <v>13</v>
      </c>
      <c r="Q53" s="457">
        <v>14</v>
      </c>
      <c r="R53" s="457">
        <v>15</v>
      </c>
      <c r="S53" s="457">
        <v>16</v>
      </c>
      <c r="T53" s="457">
        <v>17</v>
      </c>
      <c r="U53" s="457">
        <v>18</v>
      </c>
      <c r="V53" s="457">
        <v>19</v>
      </c>
      <c r="W53" s="457">
        <v>20</v>
      </c>
      <c r="X53" s="457">
        <v>21</v>
      </c>
      <c r="Y53" s="457">
        <v>22</v>
      </c>
      <c r="Z53" s="457">
        <v>23</v>
      </c>
      <c r="AA53" s="457">
        <v>24</v>
      </c>
      <c r="AB53" s="457">
        <v>25</v>
      </c>
      <c r="AC53" s="457">
        <v>26</v>
      </c>
      <c r="AD53" s="457">
        <v>27</v>
      </c>
      <c r="AE53" s="457">
        <v>28</v>
      </c>
      <c r="AF53" s="457">
        <v>29</v>
      </c>
      <c r="AG53" s="457">
        <v>30</v>
      </c>
    </row>
    <row r="54" spans="1:37" x14ac:dyDescent="0.2">
      <c r="A54" s="1431" t="s">
        <v>292</v>
      </c>
      <c r="B54" s="1431"/>
      <c r="C54" s="1431"/>
      <c r="D54" s="336">
        <f>'Comm Income'!D20</f>
        <v>0</v>
      </c>
      <c r="E54" s="470">
        <f>'Comm Income'!E20</f>
        <v>0</v>
      </c>
      <c r="F54" s="470">
        <f>'Comm Income'!F20</f>
        <v>0</v>
      </c>
      <c r="G54" s="470">
        <f>'Comm Income'!G20</f>
        <v>0</v>
      </c>
      <c r="H54" s="470">
        <f>'Comm Income'!H20</f>
        <v>0</v>
      </c>
      <c r="I54" s="470">
        <f>'Comm Income'!I20</f>
        <v>0</v>
      </c>
      <c r="J54" s="470">
        <f>'Comm Income'!J20</f>
        <v>0</v>
      </c>
      <c r="K54" s="470">
        <f>'Comm Income'!K20</f>
        <v>0</v>
      </c>
      <c r="L54" s="470">
        <f>'Comm Income'!L20</f>
        <v>0</v>
      </c>
      <c r="M54" s="470">
        <f>'Comm Income'!M20</f>
        <v>0</v>
      </c>
      <c r="N54" s="470">
        <f>'Comm Income'!N20</f>
        <v>0</v>
      </c>
      <c r="O54" s="470">
        <f>'Comm Income'!O20</f>
        <v>0</v>
      </c>
      <c r="P54" s="470">
        <f>'Comm Income'!P20</f>
        <v>0</v>
      </c>
      <c r="Q54" s="470">
        <f>'Comm Income'!Q20</f>
        <v>0</v>
      </c>
      <c r="R54" s="470">
        <f>'Comm Income'!R20</f>
        <v>0</v>
      </c>
      <c r="S54" s="470">
        <f>'Comm Income'!S20</f>
        <v>0</v>
      </c>
      <c r="T54" s="470">
        <f>'Comm Income'!T20</f>
        <v>0</v>
      </c>
      <c r="U54" s="470">
        <f>'Comm Income'!U20</f>
        <v>0</v>
      </c>
      <c r="V54" s="470">
        <f>'Comm Income'!V20</f>
        <v>0</v>
      </c>
      <c r="W54" s="470">
        <f>'Comm Income'!W20</f>
        <v>0</v>
      </c>
      <c r="X54" s="470">
        <f>'Comm Income'!X20</f>
        <v>0</v>
      </c>
      <c r="Y54" s="470">
        <f>'Comm Income'!Y20</f>
        <v>0</v>
      </c>
      <c r="Z54" s="470">
        <f>'Comm Income'!Z20</f>
        <v>0</v>
      </c>
      <c r="AA54" s="470">
        <f>'Comm Income'!AA20</f>
        <v>0</v>
      </c>
      <c r="AB54" s="470">
        <f>'Comm Income'!AB20</f>
        <v>0</v>
      </c>
      <c r="AC54" s="470">
        <f>'Comm Income'!AC20</f>
        <v>0</v>
      </c>
      <c r="AD54" s="470">
        <f>'Comm Income'!AD20</f>
        <v>0</v>
      </c>
      <c r="AE54" s="470">
        <f>'Comm Income'!AE20</f>
        <v>0</v>
      </c>
      <c r="AF54" s="470">
        <f>'Comm Income'!AF20</f>
        <v>0</v>
      </c>
      <c r="AG54" s="470">
        <f>'Comm Income'!AG20</f>
        <v>0</v>
      </c>
    </row>
    <row r="55" spans="1:37" x14ac:dyDescent="0.2">
      <c r="A55" s="1431" t="s">
        <v>293</v>
      </c>
      <c r="B55" s="1431"/>
      <c r="C55" s="1431"/>
      <c r="D55" s="337">
        <f>D33</f>
        <v>0</v>
      </c>
      <c r="E55" s="471">
        <f t="shared" ref="E55:AG55" si="40">E33</f>
        <v>0</v>
      </c>
      <c r="F55" s="471">
        <f t="shared" si="40"/>
        <v>0</v>
      </c>
      <c r="G55" s="471">
        <f t="shared" si="40"/>
        <v>0</v>
      </c>
      <c r="H55" s="471">
        <f t="shared" si="40"/>
        <v>0</v>
      </c>
      <c r="I55" s="471">
        <f t="shared" si="40"/>
        <v>0</v>
      </c>
      <c r="J55" s="471">
        <f t="shared" si="40"/>
        <v>0</v>
      </c>
      <c r="K55" s="471">
        <f t="shared" si="40"/>
        <v>0</v>
      </c>
      <c r="L55" s="471">
        <f t="shared" si="40"/>
        <v>0</v>
      </c>
      <c r="M55" s="471">
        <f t="shared" si="40"/>
        <v>0</v>
      </c>
      <c r="N55" s="471">
        <f t="shared" si="40"/>
        <v>0</v>
      </c>
      <c r="O55" s="471">
        <f t="shared" si="40"/>
        <v>0</v>
      </c>
      <c r="P55" s="471">
        <f t="shared" si="40"/>
        <v>0</v>
      </c>
      <c r="Q55" s="471">
        <f t="shared" si="40"/>
        <v>0</v>
      </c>
      <c r="R55" s="471">
        <f t="shared" si="40"/>
        <v>0</v>
      </c>
      <c r="S55" s="471">
        <f t="shared" si="40"/>
        <v>0</v>
      </c>
      <c r="T55" s="471">
        <f t="shared" si="40"/>
        <v>0</v>
      </c>
      <c r="U55" s="471">
        <f t="shared" si="40"/>
        <v>0</v>
      </c>
      <c r="V55" s="471">
        <f t="shared" si="40"/>
        <v>0</v>
      </c>
      <c r="W55" s="471">
        <f t="shared" si="40"/>
        <v>0</v>
      </c>
      <c r="X55" s="471">
        <f t="shared" si="40"/>
        <v>0</v>
      </c>
      <c r="Y55" s="471">
        <f t="shared" si="40"/>
        <v>0</v>
      </c>
      <c r="Z55" s="471">
        <f t="shared" si="40"/>
        <v>0</v>
      </c>
      <c r="AA55" s="471">
        <f t="shared" si="40"/>
        <v>0</v>
      </c>
      <c r="AB55" s="471">
        <f t="shared" si="40"/>
        <v>0</v>
      </c>
      <c r="AC55" s="471">
        <f t="shared" si="40"/>
        <v>0</v>
      </c>
      <c r="AD55" s="471">
        <f t="shared" si="40"/>
        <v>0</v>
      </c>
      <c r="AE55" s="471">
        <f t="shared" si="40"/>
        <v>0</v>
      </c>
      <c r="AF55" s="471">
        <f t="shared" si="40"/>
        <v>0</v>
      </c>
      <c r="AG55" s="471">
        <f t="shared" si="40"/>
        <v>0</v>
      </c>
    </row>
    <row r="56" spans="1:37" x14ac:dyDescent="0.2">
      <c r="A56" s="1431" t="s">
        <v>294</v>
      </c>
      <c r="B56" s="1431"/>
      <c r="C56" s="1431"/>
      <c r="D56" s="336">
        <f>D54-D55</f>
        <v>0</v>
      </c>
      <c r="E56" s="470">
        <f t="shared" ref="E56:AG56" si="41">E54-E55</f>
        <v>0</v>
      </c>
      <c r="F56" s="470">
        <f t="shared" si="41"/>
        <v>0</v>
      </c>
      <c r="G56" s="470">
        <f t="shared" si="41"/>
        <v>0</v>
      </c>
      <c r="H56" s="470">
        <f t="shared" si="41"/>
        <v>0</v>
      </c>
      <c r="I56" s="470">
        <f t="shared" si="41"/>
        <v>0</v>
      </c>
      <c r="J56" s="470">
        <f t="shared" si="41"/>
        <v>0</v>
      </c>
      <c r="K56" s="470">
        <f t="shared" si="41"/>
        <v>0</v>
      </c>
      <c r="L56" s="470">
        <f t="shared" si="41"/>
        <v>0</v>
      </c>
      <c r="M56" s="470">
        <f t="shared" si="41"/>
        <v>0</v>
      </c>
      <c r="N56" s="470">
        <f t="shared" si="41"/>
        <v>0</v>
      </c>
      <c r="O56" s="470">
        <f t="shared" si="41"/>
        <v>0</v>
      </c>
      <c r="P56" s="470">
        <f t="shared" si="41"/>
        <v>0</v>
      </c>
      <c r="Q56" s="470">
        <f t="shared" si="41"/>
        <v>0</v>
      </c>
      <c r="R56" s="470">
        <f t="shared" si="41"/>
        <v>0</v>
      </c>
      <c r="S56" s="470">
        <f t="shared" si="41"/>
        <v>0</v>
      </c>
      <c r="T56" s="470">
        <f t="shared" si="41"/>
        <v>0</v>
      </c>
      <c r="U56" s="470">
        <f t="shared" si="41"/>
        <v>0</v>
      </c>
      <c r="V56" s="470">
        <f t="shared" si="41"/>
        <v>0</v>
      </c>
      <c r="W56" s="470">
        <f t="shared" si="41"/>
        <v>0</v>
      </c>
      <c r="X56" s="470">
        <f t="shared" si="41"/>
        <v>0</v>
      </c>
      <c r="Y56" s="470">
        <f t="shared" si="41"/>
        <v>0</v>
      </c>
      <c r="Z56" s="470">
        <f t="shared" si="41"/>
        <v>0</v>
      </c>
      <c r="AA56" s="470">
        <f t="shared" si="41"/>
        <v>0</v>
      </c>
      <c r="AB56" s="470">
        <f t="shared" si="41"/>
        <v>0</v>
      </c>
      <c r="AC56" s="470">
        <f t="shared" si="41"/>
        <v>0</v>
      </c>
      <c r="AD56" s="470">
        <f t="shared" si="41"/>
        <v>0</v>
      </c>
      <c r="AE56" s="470">
        <f t="shared" si="41"/>
        <v>0</v>
      </c>
      <c r="AF56" s="470">
        <f t="shared" si="41"/>
        <v>0</v>
      </c>
      <c r="AG56" s="470">
        <f t="shared" si="41"/>
        <v>0</v>
      </c>
    </row>
    <row r="57" spans="1:37" x14ac:dyDescent="0.2">
      <c r="A57" s="1431" t="s">
        <v>295</v>
      </c>
      <c r="B57" s="1431"/>
      <c r="C57" s="1431"/>
      <c r="D57" s="336">
        <f t="shared" ref="D57:AG57" si="42">D39</f>
        <v>0</v>
      </c>
      <c r="E57" s="470">
        <f t="shared" si="42"/>
        <v>0</v>
      </c>
      <c r="F57" s="470">
        <f t="shared" si="42"/>
        <v>0</v>
      </c>
      <c r="G57" s="470">
        <f t="shared" si="42"/>
        <v>0</v>
      </c>
      <c r="H57" s="470">
        <f t="shared" si="42"/>
        <v>0</v>
      </c>
      <c r="I57" s="470">
        <f t="shared" si="42"/>
        <v>0</v>
      </c>
      <c r="J57" s="470">
        <f t="shared" si="42"/>
        <v>0</v>
      </c>
      <c r="K57" s="470">
        <f t="shared" si="42"/>
        <v>0</v>
      </c>
      <c r="L57" s="470">
        <f t="shared" si="42"/>
        <v>0</v>
      </c>
      <c r="M57" s="470">
        <f t="shared" si="42"/>
        <v>0</v>
      </c>
      <c r="N57" s="470">
        <f t="shared" si="42"/>
        <v>0</v>
      </c>
      <c r="O57" s="470">
        <f t="shared" si="42"/>
        <v>0</v>
      </c>
      <c r="P57" s="470">
        <f t="shared" si="42"/>
        <v>0</v>
      </c>
      <c r="Q57" s="470">
        <f t="shared" si="42"/>
        <v>0</v>
      </c>
      <c r="R57" s="470">
        <f t="shared" si="42"/>
        <v>0</v>
      </c>
      <c r="S57" s="470">
        <f t="shared" si="42"/>
        <v>0</v>
      </c>
      <c r="T57" s="470">
        <f t="shared" si="42"/>
        <v>0</v>
      </c>
      <c r="U57" s="470">
        <f t="shared" si="42"/>
        <v>0</v>
      </c>
      <c r="V57" s="470">
        <f t="shared" si="42"/>
        <v>0</v>
      </c>
      <c r="W57" s="470">
        <f t="shared" si="42"/>
        <v>0</v>
      </c>
      <c r="X57" s="470">
        <f t="shared" si="42"/>
        <v>0</v>
      </c>
      <c r="Y57" s="470">
        <f t="shared" si="42"/>
        <v>0</v>
      </c>
      <c r="Z57" s="470">
        <f t="shared" si="42"/>
        <v>0</v>
      </c>
      <c r="AA57" s="470">
        <f t="shared" si="42"/>
        <v>0</v>
      </c>
      <c r="AB57" s="470">
        <f t="shared" si="42"/>
        <v>0</v>
      </c>
      <c r="AC57" s="470">
        <f t="shared" si="42"/>
        <v>0</v>
      </c>
      <c r="AD57" s="470">
        <f t="shared" si="42"/>
        <v>0</v>
      </c>
      <c r="AE57" s="470">
        <f t="shared" si="42"/>
        <v>0</v>
      </c>
      <c r="AF57" s="470">
        <f t="shared" si="42"/>
        <v>0</v>
      </c>
      <c r="AG57" s="470">
        <f t="shared" si="42"/>
        <v>0</v>
      </c>
    </row>
    <row r="58" spans="1:37" x14ac:dyDescent="0.2">
      <c r="A58" s="1431" t="s">
        <v>296</v>
      </c>
      <c r="B58" s="1431"/>
      <c r="C58" s="1431"/>
      <c r="D58" s="336">
        <f>SUM(D48:D50)+D39+D45</f>
        <v>0</v>
      </c>
      <c r="E58" s="470">
        <f t="shared" ref="E58:AG58" si="43">SUM(E48:E50)+E39+E45</f>
        <v>0</v>
      </c>
      <c r="F58" s="470">
        <f t="shared" si="43"/>
        <v>0</v>
      </c>
      <c r="G58" s="470">
        <f t="shared" si="43"/>
        <v>0</v>
      </c>
      <c r="H58" s="470">
        <f t="shared" si="43"/>
        <v>0</v>
      </c>
      <c r="I58" s="470">
        <f t="shared" si="43"/>
        <v>0</v>
      </c>
      <c r="J58" s="470">
        <f t="shared" si="43"/>
        <v>0</v>
      </c>
      <c r="K58" s="470">
        <f t="shared" si="43"/>
        <v>0</v>
      </c>
      <c r="L58" s="470">
        <f t="shared" si="43"/>
        <v>0</v>
      </c>
      <c r="M58" s="470">
        <f t="shared" si="43"/>
        <v>0</v>
      </c>
      <c r="N58" s="470">
        <f t="shared" si="43"/>
        <v>0</v>
      </c>
      <c r="O58" s="470">
        <f t="shared" si="43"/>
        <v>0</v>
      </c>
      <c r="P58" s="470">
        <f t="shared" si="43"/>
        <v>0</v>
      </c>
      <c r="Q58" s="470">
        <f t="shared" si="43"/>
        <v>0</v>
      </c>
      <c r="R58" s="470">
        <f t="shared" si="43"/>
        <v>0</v>
      </c>
      <c r="S58" s="470">
        <f t="shared" si="43"/>
        <v>0</v>
      </c>
      <c r="T58" s="470">
        <f t="shared" si="43"/>
        <v>0</v>
      </c>
      <c r="U58" s="470">
        <f t="shared" si="43"/>
        <v>0</v>
      </c>
      <c r="V58" s="470">
        <f t="shared" si="43"/>
        <v>0</v>
      </c>
      <c r="W58" s="470">
        <f t="shared" si="43"/>
        <v>0</v>
      </c>
      <c r="X58" s="470">
        <f t="shared" si="43"/>
        <v>0</v>
      </c>
      <c r="Y58" s="470">
        <f t="shared" si="43"/>
        <v>0</v>
      </c>
      <c r="Z58" s="470">
        <f t="shared" si="43"/>
        <v>0</v>
      </c>
      <c r="AA58" s="470">
        <f t="shared" si="43"/>
        <v>0</v>
      </c>
      <c r="AB58" s="470">
        <f t="shared" si="43"/>
        <v>0</v>
      </c>
      <c r="AC58" s="470">
        <f t="shared" si="43"/>
        <v>0</v>
      </c>
      <c r="AD58" s="470">
        <f t="shared" si="43"/>
        <v>0</v>
      </c>
      <c r="AE58" s="470">
        <f t="shared" si="43"/>
        <v>0</v>
      </c>
      <c r="AF58" s="470">
        <f t="shared" si="43"/>
        <v>0</v>
      </c>
      <c r="AG58" s="470">
        <f t="shared" si="43"/>
        <v>0</v>
      </c>
    </row>
    <row r="59" spans="1:37" x14ac:dyDescent="0.2">
      <c r="A59" s="1593" t="s">
        <v>297</v>
      </c>
      <c r="B59" s="1593"/>
      <c r="C59" s="1593"/>
      <c r="D59" s="338">
        <f>D56-D57</f>
        <v>0</v>
      </c>
      <c r="E59" s="472">
        <f t="shared" ref="E59:AG59" si="44">E56-E57</f>
        <v>0</v>
      </c>
      <c r="F59" s="472">
        <f t="shared" si="44"/>
        <v>0</v>
      </c>
      <c r="G59" s="472">
        <f t="shared" si="44"/>
        <v>0</v>
      </c>
      <c r="H59" s="472">
        <f t="shared" si="44"/>
        <v>0</v>
      </c>
      <c r="I59" s="472">
        <f t="shared" si="44"/>
        <v>0</v>
      </c>
      <c r="J59" s="472">
        <f t="shared" si="44"/>
        <v>0</v>
      </c>
      <c r="K59" s="472">
        <f t="shared" si="44"/>
        <v>0</v>
      </c>
      <c r="L59" s="472">
        <f t="shared" si="44"/>
        <v>0</v>
      </c>
      <c r="M59" s="472">
        <f t="shared" si="44"/>
        <v>0</v>
      </c>
      <c r="N59" s="472">
        <f t="shared" si="44"/>
        <v>0</v>
      </c>
      <c r="O59" s="472">
        <f t="shared" si="44"/>
        <v>0</v>
      </c>
      <c r="P59" s="472">
        <f t="shared" si="44"/>
        <v>0</v>
      </c>
      <c r="Q59" s="472">
        <f t="shared" si="44"/>
        <v>0</v>
      </c>
      <c r="R59" s="472">
        <f t="shared" si="44"/>
        <v>0</v>
      </c>
      <c r="S59" s="472">
        <f t="shared" si="44"/>
        <v>0</v>
      </c>
      <c r="T59" s="472">
        <f t="shared" si="44"/>
        <v>0</v>
      </c>
      <c r="U59" s="472">
        <f t="shared" si="44"/>
        <v>0</v>
      </c>
      <c r="V59" s="472">
        <f t="shared" si="44"/>
        <v>0</v>
      </c>
      <c r="W59" s="472">
        <f t="shared" si="44"/>
        <v>0</v>
      </c>
      <c r="X59" s="472">
        <f t="shared" si="44"/>
        <v>0</v>
      </c>
      <c r="Y59" s="472">
        <f t="shared" si="44"/>
        <v>0</v>
      </c>
      <c r="Z59" s="472">
        <f t="shared" si="44"/>
        <v>0</v>
      </c>
      <c r="AA59" s="472">
        <f t="shared" si="44"/>
        <v>0</v>
      </c>
      <c r="AB59" s="472">
        <f t="shared" si="44"/>
        <v>0</v>
      </c>
      <c r="AC59" s="472">
        <f t="shared" si="44"/>
        <v>0</v>
      </c>
      <c r="AD59" s="472">
        <f t="shared" si="44"/>
        <v>0</v>
      </c>
      <c r="AE59" s="472">
        <f t="shared" si="44"/>
        <v>0</v>
      </c>
      <c r="AF59" s="472">
        <f t="shared" si="44"/>
        <v>0</v>
      </c>
      <c r="AG59" s="472">
        <f t="shared" si="44"/>
        <v>0</v>
      </c>
    </row>
    <row r="60" spans="1:37" x14ac:dyDescent="0.2">
      <c r="A60" s="1593" t="s">
        <v>298</v>
      </c>
      <c r="B60" s="1593"/>
      <c r="C60" s="1593"/>
      <c r="D60" s="338">
        <f>+D56-D58</f>
        <v>0</v>
      </c>
      <c r="E60" s="472">
        <f t="shared" ref="E60:AG60" si="45">+E56-E58</f>
        <v>0</v>
      </c>
      <c r="F60" s="472">
        <f t="shared" si="45"/>
        <v>0</v>
      </c>
      <c r="G60" s="472">
        <f t="shared" si="45"/>
        <v>0</v>
      </c>
      <c r="H60" s="472">
        <f t="shared" si="45"/>
        <v>0</v>
      </c>
      <c r="I60" s="472">
        <f t="shared" si="45"/>
        <v>0</v>
      </c>
      <c r="J60" s="472">
        <f t="shared" si="45"/>
        <v>0</v>
      </c>
      <c r="K60" s="472">
        <f t="shared" si="45"/>
        <v>0</v>
      </c>
      <c r="L60" s="472">
        <f t="shared" si="45"/>
        <v>0</v>
      </c>
      <c r="M60" s="472">
        <f t="shared" si="45"/>
        <v>0</v>
      </c>
      <c r="N60" s="472">
        <f t="shared" si="45"/>
        <v>0</v>
      </c>
      <c r="O60" s="472">
        <f t="shared" si="45"/>
        <v>0</v>
      </c>
      <c r="P60" s="472">
        <f t="shared" si="45"/>
        <v>0</v>
      </c>
      <c r="Q60" s="472">
        <f t="shared" si="45"/>
        <v>0</v>
      </c>
      <c r="R60" s="472">
        <f t="shared" si="45"/>
        <v>0</v>
      </c>
      <c r="S60" s="472">
        <f t="shared" si="45"/>
        <v>0</v>
      </c>
      <c r="T60" s="472">
        <f t="shared" si="45"/>
        <v>0</v>
      </c>
      <c r="U60" s="472">
        <f t="shared" si="45"/>
        <v>0</v>
      </c>
      <c r="V60" s="472">
        <f t="shared" si="45"/>
        <v>0</v>
      </c>
      <c r="W60" s="472">
        <f t="shared" si="45"/>
        <v>0</v>
      </c>
      <c r="X60" s="472">
        <f t="shared" si="45"/>
        <v>0</v>
      </c>
      <c r="Y60" s="472">
        <f t="shared" si="45"/>
        <v>0</v>
      </c>
      <c r="Z60" s="472">
        <f t="shared" si="45"/>
        <v>0</v>
      </c>
      <c r="AA60" s="472">
        <f t="shared" si="45"/>
        <v>0</v>
      </c>
      <c r="AB60" s="472">
        <f t="shared" si="45"/>
        <v>0</v>
      </c>
      <c r="AC60" s="472">
        <f t="shared" si="45"/>
        <v>0</v>
      </c>
      <c r="AD60" s="472">
        <f t="shared" si="45"/>
        <v>0</v>
      </c>
      <c r="AE60" s="472">
        <f t="shared" si="45"/>
        <v>0</v>
      </c>
      <c r="AF60" s="472">
        <f t="shared" si="45"/>
        <v>0</v>
      </c>
      <c r="AG60" s="472">
        <f t="shared" si="45"/>
        <v>0</v>
      </c>
    </row>
    <row r="61" spans="1:37" x14ac:dyDescent="0.2">
      <c r="A61" s="1431" t="s">
        <v>299</v>
      </c>
      <c r="B61" s="1431"/>
      <c r="C61" s="1431"/>
      <c r="D61" s="213" t="str">
        <f>IF(ISERROR(D56/D57),"-",D56/D57)</f>
        <v>-</v>
      </c>
      <c r="E61" s="455" t="str">
        <f t="shared" ref="E61:AG61" si="46">IF(ISERROR(E56/E57),"-",E56/E57)</f>
        <v>-</v>
      </c>
      <c r="F61" s="455" t="str">
        <f t="shared" si="46"/>
        <v>-</v>
      </c>
      <c r="G61" s="455" t="str">
        <f t="shared" si="46"/>
        <v>-</v>
      </c>
      <c r="H61" s="455" t="str">
        <f t="shared" si="46"/>
        <v>-</v>
      </c>
      <c r="I61" s="455" t="str">
        <f t="shared" si="46"/>
        <v>-</v>
      </c>
      <c r="J61" s="455" t="str">
        <f t="shared" si="46"/>
        <v>-</v>
      </c>
      <c r="K61" s="455" t="str">
        <f t="shared" si="46"/>
        <v>-</v>
      </c>
      <c r="L61" s="455" t="str">
        <f t="shared" si="46"/>
        <v>-</v>
      </c>
      <c r="M61" s="455" t="str">
        <f t="shared" si="46"/>
        <v>-</v>
      </c>
      <c r="N61" s="455" t="str">
        <f t="shared" si="46"/>
        <v>-</v>
      </c>
      <c r="O61" s="455" t="str">
        <f t="shared" si="46"/>
        <v>-</v>
      </c>
      <c r="P61" s="455" t="str">
        <f t="shared" si="46"/>
        <v>-</v>
      </c>
      <c r="Q61" s="455" t="str">
        <f t="shared" si="46"/>
        <v>-</v>
      </c>
      <c r="R61" s="455" t="str">
        <f t="shared" si="46"/>
        <v>-</v>
      </c>
      <c r="S61" s="455" t="str">
        <f t="shared" si="46"/>
        <v>-</v>
      </c>
      <c r="T61" s="455" t="str">
        <f t="shared" si="46"/>
        <v>-</v>
      </c>
      <c r="U61" s="455" t="str">
        <f t="shared" si="46"/>
        <v>-</v>
      </c>
      <c r="V61" s="455" t="str">
        <f t="shared" si="46"/>
        <v>-</v>
      </c>
      <c r="W61" s="455" t="str">
        <f t="shared" si="46"/>
        <v>-</v>
      </c>
      <c r="X61" s="455" t="str">
        <f t="shared" si="46"/>
        <v>-</v>
      </c>
      <c r="Y61" s="455" t="str">
        <f t="shared" si="46"/>
        <v>-</v>
      </c>
      <c r="Z61" s="455" t="str">
        <f t="shared" si="46"/>
        <v>-</v>
      </c>
      <c r="AA61" s="455" t="str">
        <f t="shared" si="46"/>
        <v>-</v>
      </c>
      <c r="AB61" s="455" t="str">
        <f t="shared" si="46"/>
        <v>-</v>
      </c>
      <c r="AC61" s="455" t="str">
        <f t="shared" si="46"/>
        <v>-</v>
      </c>
      <c r="AD61" s="455" t="str">
        <f t="shared" si="46"/>
        <v>-</v>
      </c>
      <c r="AE61" s="455" t="str">
        <f t="shared" si="46"/>
        <v>-</v>
      </c>
      <c r="AF61" s="455" t="str">
        <f t="shared" si="46"/>
        <v>-</v>
      </c>
      <c r="AG61" s="455" t="str">
        <f t="shared" si="46"/>
        <v>-</v>
      </c>
    </row>
    <row r="62" spans="1:37" x14ac:dyDescent="0.2">
      <c r="A62" s="1431" t="s">
        <v>300</v>
      </c>
      <c r="B62" s="1431"/>
      <c r="C62" s="1431"/>
      <c r="D62" s="213" t="str">
        <f>IF(ISERROR(D56/D58),"-",D56/D58)</f>
        <v>-</v>
      </c>
      <c r="E62" s="455" t="str">
        <f t="shared" ref="E62:AG62" si="47">IF(ISERROR(E56/E58),"-",E56/E58)</f>
        <v>-</v>
      </c>
      <c r="F62" s="455" t="str">
        <f t="shared" si="47"/>
        <v>-</v>
      </c>
      <c r="G62" s="455" t="str">
        <f t="shared" si="47"/>
        <v>-</v>
      </c>
      <c r="H62" s="455" t="str">
        <f t="shared" si="47"/>
        <v>-</v>
      </c>
      <c r="I62" s="455" t="str">
        <f t="shared" si="47"/>
        <v>-</v>
      </c>
      <c r="J62" s="455" t="str">
        <f t="shared" si="47"/>
        <v>-</v>
      </c>
      <c r="K62" s="455" t="str">
        <f t="shared" si="47"/>
        <v>-</v>
      </c>
      <c r="L62" s="455" t="str">
        <f t="shared" si="47"/>
        <v>-</v>
      </c>
      <c r="M62" s="455" t="str">
        <f t="shared" si="47"/>
        <v>-</v>
      </c>
      <c r="N62" s="455" t="str">
        <f t="shared" si="47"/>
        <v>-</v>
      </c>
      <c r="O62" s="455" t="str">
        <f t="shared" si="47"/>
        <v>-</v>
      </c>
      <c r="P62" s="455" t="str">
        <f t="shared" si="47"/>
        <v>-</v>
      </c>
      <c r="Q62" s="455" t="str">
        <f t="shared" si="47"/>
        <v>-</v>
      </c>
      <c r="R62" s="455" t="str">
        <f t="shared" si="47"/>
        <v>-</v>
      </c>
      <c r="S62" s="455" t="str">
        <f t="shared" si="47"/>
        <v>-</v>
      </c>
      <c r="T62" s="455" t="str">
        <f t="shared" si="47"/>
        <v>-</v>
      </c>
      <c r="U62" s="455" t="str">
        <f t="shared" si="47"/>
        <v>-</v>
      </c>
      <c r="V62" s="455" t="str">
        <f t="shared" si="47"/>
        <v>-</v>
      </c>
      <c r="W62" s="455" t="str">
        <f t="shared" si="47"/>
        <v>-</v>
      </c>
      <c r="X62" s="455" t="str">
        <f t="shared" si="47"/>
        <v>-</v>
      </c>
      <c r="Y62" s="455" t="str">
        <f t="shared" si="47"/>
        <v>-</v>
      </c>
      <c r="Z62" s="455" t="str">
        <f t="shared" si="47"/>
        <v>-</v>
      </c>
      <c r="AA62" s="455" t="str">
        <f t="shared" si="47"/>
        <v>-</v>
      </c>
      <c r="AB62" s="455" t="str">
        <f t="shared" si="47"/>
        <v>-</v>
      </c>
      <c r="AC62" s="455" t="str">
        <f t="shared" si="47"/>
        <v>-</v>
      </c>
      <c r="AD62" s="455" t="str">
        <f t="shared" si="47"/>
        <v>-</v>
      </c>
      <c r="AE62" s="455" t="str">
        <f t="shared" si="47"/>
        <v>-</v>
      </c>
      <c r="AF62" s="455" t="str">
        <f t="shared" si="47"/>
        <v>-</v>
      </c>
      <c r="AG62" s="455" t="str">
        <f t="shared" si="47"/>
        <v>-</v>
      </c>
      <c r="AK62" s="141"/>
    </row>
    <row r="63" spans="1:37" x14ac:dyDescent="0.2">
      <c r="A63" s="123"/>
      <c r="B63" s="123"/>
      <c r="C63" s="110"/>
      <c r="D63" s="121"/>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row>
  </sheetData>
  <sheetProtection algorithmName="SHA-512" hashValue="B7k+ZN5HzflO8EK8W8bCWRDb9ZblVNL3PrK8FYaNoOFcPoiIdybli4SL9xx7qXd/BE8M5Bqt5RUy9Cdgmxqasg==" saltValue="WqM67vz8o+5EI4PvfWNjIg==" spinCount="100000" sheet="1" objects="1" scenarios="1" formatColumns="0" formatRows="0"/>
  <mergeCells count="56">
    <mergeCell ref="AI2:AM5"/>
    <mergeCell ref="AI7:AM7"/>
    <mergeCell ref="A61:C61"/>
    <mergeCell ref="A62:C62"/>
    <mergeCell ref="A55:C55"/>
    <mergeCell ref="A56:C56"/>
    <mergeCell ref="A57:C57"/>
    <mergeCell ref="A58:C58"/>
    <mergeCell ref="A59:C59"/>
    <mergeCell ref="A60:C60"/>
    <mergeCell ref="A42:C42"/>
    <mergeCell ref="A43:C43"/>
    <mergeCell ref="A46:C46"/>
    <mergeCell ref="A53:C53"/>
    <mergeCell ref="A54:C54"/>
    <mergeCell ref="A35:AG35"/>
    <mergeCell ref="AH35:AL35"/>
    <mergeCell ref="A37:C37"/>
    <mergeCell ref="A29:C29"/>
    <mergeCell ref="B30:C30"/>
    <mergeCell ref="B31:C31"/>
    <mergeCell ref="A33:C33"/>
    <mergeCell ref="A28:C28"/>
    <mergeCell ref="A20:C20"/>
    <mergeCell ref="B21:C21"/>
    <mergeCell ref="B22:C22"/>
    <mergeCell ref="A13:C13"/>
    <mergeCell ref="A15:C15"/>
    <mergeCell ref="A16:C16"/>
    <mergeCell ref="A17:C17"/>
    <mergeCell ref="B18:C18"/>
    <mergeCell ref="B19:C19"/>
    <mergeCell ref="A14:C14"/>
    <mergeCell ref="A23:C23"/>
    <mergeCell ref="A24:C24"/>
    <mergeCell ref="A25:C25"/>
    <mergeCell ref="A26:C26"/>
    <mergeCell ref="A27:C27"/>
    <mergeCell ref="B11:C11"/>
    <mergeCell ref="B12:C12"/>
    <mergeCell ref="AI12:AM12"/>
    <mergeCell ref="A8:C8"/>
    <mergeCell ref="B9:C9"/>
    <mergeCell ref="B10:C10"/>
    <mergeCell ref="A7:C7"/>
    <mergeCell ref="A1:AG1"/>
    <mergeCell ref="A2:B2"/>
    <mergeCell ref="C2:E2"/>
    <mergeCell ref="H2:M2"/>
    <mergeCell ref="F3:G3"/>
    <mergeCell ref="H3:W3"/>
    <mergeCell ref="A4:B4"/>
    <mergeCell ref="D4:W4"/>
    <mergeCell ref="A5:C5"/>
    <mergeCell ref="D5:AG5"/>
    <mergeCell ref="A6:C6"/>
  </mergeCells>
  <dataValidations count="1">
    <dataValidation type="decimal" operator="greaterThanOrEqual" allowBlank="1" showInputMessage="1" showErrorMessage="1" sqref="D7 D9:D16 D18:D19 D21:D28 D30:D31 A39:C39 A45:C45 A48:C50 C4" xr:uid="{00000000-0002-0000-1700-000000000000}">
      <formula1>0</formula1>
    </dataValidation>
  </dataValidations>
  <printOptions horizontalCentered="1"/>
  <pageMargins left="0.35" right="0.35" top="0.66" bottom="0.3" header="0.5" footer="0.51"/>
  <pageSetup scale="80" firstPageNumber="7" fitToHeight="0" pageOrder="overThenDown" orientation="landscape" useFirstPageNumber="1" r:id="rId1"/>
  <headerFooter alignWithMargins="0">
    <oddFooter>&amp;L&amp;A&amp;C&amp;D</oddFooter>
  </headerFooter>
  <rowBreaks count="2" manualBreakCount="2">
    <brk id="34" max="33" man="1"/>
    <brk id="52" max="33" man="1"/>
  </rowBreaks>
  <ignoredErrors>
    <ignoredError sqref="D33"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5">
    <tabColor rgb="FFFFFF00"/>
  </sheetPr>
  <dimension ref="A1:AZ201"/>
  <sheetViews>
    <sheetView workbookViewId="0">
      <pane xSplit="1" ySplit="18" topLeftCell="B37" activePane="bottomRight" state="frozen"/>
      <selection activeCell="B19" sqref="B19"/>
      <selection pane="topRight" activeCell="B19" sqref="B19"/>
      <selection pane="bottomLeft" activeCell="B19" sqref="B19"/>
      <selection pane="bottomRight" activeCell="R4" sqref="R4"/>
    </sheetView>
  </sheetViews>
  <sheetFormatPr defaultColWidth="9.7109375" defaultRowHeight="12.75" x14ac:dyDescent="0.2"/>
  <cols>
    <col min="1" max="1" width="14.7109375" style="72" customWidth="1"/>
    <col min="2" max="19" width="9.7109375" style="72"/>
    <col min="20" max="20" width="11.140625" style="72" customWidth="1"/>
    <col min="21" max="16384" width="9.7109375" style="72"/>
  </cols>
  <sheetData>
    <row r="1" spans="1:49" ht="15.75" x14ac:dyDescent="0.25">
      <c r="A1" s="1599" t="s">
        <v>179</v>
      </c>
      <c r="B1" s="1599"/>
      <c r="C1" s="1599"/>
      <c r="D1" s="1599"/>
      <c r="E1" s="1599"/>
      <c r="F1" s="1599"/>
      <c r="G1" s="1599"/>
      <c r="H1" s="1599"/>
      <c r="I1" s="957"/>
      <c r="J1" s="957"/>
      <c r="K1" s="966"/>
      <c r="L1" s="966"/>
      <c r="M1" s="956"/>
      <c r="N1" s="956"/>
      <c r="O1" s="956"/>
      <c r="P1" s="956"/>
      <c r="Q1" s="956"/>
      <c r="R1" s="956"/>
      <c r="S1" s="956"/>
      <c r="T1" s="956"/>
      <c r="U1" s="956"/>
      <c r="V1" s="956"/>
      <c r="W1" s="956"/>
      <c r="X1" s="956"/>
      <c r="Y1" s="956"/>
      <c r="Z1" s="956"/>
      <c r="AA1" s="956"/>
      <c r="AB1" s="956"/>
      <c r="AC1" s="956"/>
      <c r="AD1" s="956"/>
      <c r="AE1" s="956"/>
      <c r="AF1" s="956"/>
      <c r="AG1" s="956"/>
      <c r="AH1" s="956"/>
      <c r="AI1" s="956"/>
      <c r="AJ1" s="956"/>
      <c r="AK1" s="956"/>
      <c r="AL1" s="956"/>
      <c r="AM1" s="956"/>
      <c r="AN1" s="956"/>
      <c r="AO1" s="956"/>
      <c r="AP1" s="956"/>
      <c r="AQ1" s="956"/>
      <c r="AR1" s="956"/>
      <c r="AS1" s="956"/>
      <c r="AT1" s="956"/>
      <c r="AU1" s="956"/>
      <c r="AV1" s="956"/>
      <c r="AW1" s="956"/>
    </row>
    <row r="2" spans="1:49" ht="15.75" x14ac:dyDescent="0.25">
      <c r="A2" s="1601" t="s">
        <v>1616</v>
      </c>
      <c r="B2" s="1601"/>
      <c r="C2" s="1601"/>
      <c r="D2" s="1601"/>
      <c r="E2" s="1601"/>
      <c r="F2" s="1601"/>
      <c r="G2" s="1601"/>
      <c r="H2" s="1601"/>
      <c r="I2" s="1601"/>
      <c r="J2" s="958"/>
      <c r="K2" s="967"/>
      <c r="L2" s="967"/>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6"/>
      <c r="AM2" s="956"/>
      <c r="AN2" s="956"/>
      <c r="AO2" s="956"/>
      <c r="AP2" s="956"/>
      <c r="AQ2" s="956"/>
      <c r="AR2" s="956"/>
      <c r="AS2" s="956"/>
      <c r="AT2" s="956"/>
      <c r="AU2" s="956"/>
      <c r="AV2" s="956"/>
      <c r="AW2" s="956"/>
    </row>
    <row r="3" spans="1:49" ht="15" x14ac:dyDescent="0.25">
      <c r="A3" s="1600"/>
      <c r="B3" s="1600"/>
      <c r="C3" s="1600"/>
      <c r="D3" s="1600"/>
      <c r="E3" s="1600"/>
      <c r="F3" s="1600"/>
      <c r="G3" s="1600"/>
      <c r="H3" s="1600"/>
      <c r="I3" s="938"/>
      <c r="J3" s="959"/>
      <c r="K3" s="960"/>
      <c r="L3" s="960"/>
      <c r="M3" s="956"/>
      <c r="N3" s="956"/>
      <c r="O3" s="956"/>
      <c r="P3" s="956"/>
      <c r="Q3" s="956"/>
      <c r="R3" s="956"/>
      <c r="S3" s="956"/>
      <c r="T3" s="956"/>
      <c r="U3" s="956"/>
      <c r="V3" s="956"/>
      <c r="W3" s="956"/>
      <c r="X3" s="956"/>
      <c r="Y3" s="956"/>
      <c r="Z3" s="956"/>
      <c r="AA3" s="956"/>
      <c r="AB3" s="956"/>
      <c r="AC3" s="956"/>
      <c r="AD3" s="956"/>
      <c r="AE3" s="956"/>
      <c r="AF3" s="956"/>
      <c r="AG3" s="956"/>
      <c r="AH3" s="956"/>
      <c r="AI3" s="956"/>
      <c r="AJ3" s="956"/>
      <c r="AK3" s="956"/>
      <c r="AL3" s="956"/>
      <c r="AM3" s="956"/>
      <c r="AN3" s="956"/>
      <c r="AO3" s="956"/>
      <c r="AP3" s="956"/>
      <c r="AQ3" s="956"/>
      <c r="AR3" s="956"/>
      <c r="AS3" s="956"/>
      <c r="AT3" s="956"/>
      <c r="AU3" s="956"/>
      <c r="AV3" s="956"/>
      <c r="AW3" s="956"/>
    </row>
    <row r="4" spans="1:49" ht="15" x14ac:dyDescent="0.25">
      <c r="A4" s="948"/>
      <c r="B4" s="949"/>
      <c r="C4" s="950"/>
      <c r="D4" s="951"/>
      <c r="E4" s="951"/>
      <c r="F4" s="951"/>
      <c r="G4" s="951"/>
      <c r="H4" s="951"/>
      <c r="I4" s="958"/>
      <c r="J4" s="958"/>
      <c r="K4" s="955"/>
      <c r="L4" s="955"/>
      <c r="M4" s="956"/>
      <c r="N4" s="956"/>
      <c r="O4" s="956"/>
      <c r="P4" s="956"/>
      <c r="Q4" s="956"/>
      <c r="R4" s="956"/>
      <c r="S4" s="956"/>
      <c r="T4" s="956"/>
      <c r="U4" s="956"/>
      <c r="V4" s="956"/>
      <c r="W4" s="956"/>
      <c r="X4" s="956"/>
      <c r="Y4" s="956"/>
      <c r="Z4" s="956"/>
      <c r="AA4" s="956"/>
      <c r="AB4" s="956"/>
      <c r="AC4" s="956"/>
      <c r="AD4" s="956"/>
      <c r="AE4" s="956"/>
      <c r="AF4" s="956"/>
      <c r="AG4" s="956"/>
      <c r="AH4" s="956"/>
      <c r="AI4" s="956"/>
      <c r="AJ4" s="956"/>
      <c r="AK4" s="956"/>
      <c r="AL4" s="956"/>
      <c r="AM4" s="956"/>
      <c r="AN4" s="956"/>
      <c r="AO4" s="956"/>
      <c r="AP4" s="956"/>
      <c r="AQ4" s="956"/>
      <c r="AR4" s="956"/>
      <c r="AS4" s="956"/>
      <c r="AT4" s="956"/>
      <c r="AU4" s="956"/>
      <c r="AV4" s="956"/>
      <c r="AW4" s="956"/>
    </row>
    <row r="5" spans="1:49" ht="15" x14ac:dyDescent="0.25">
      <c r="A5" s="948"/>
      <c r="B5" s="952" t="s">
        <v>180</v>
      </c>
      <c r="C5" s="950"/>
      <c r="D5" s="951"/>
      <c r="E5" s="951"/>
      <c r="F5" s="951"/>
      <c r="G5" s="951"/>
      <c r="H5" s="951"/>
      <c r="I5" s="955"/>
      <c r="J5" s="955"/>
      <c r="K5" s="951"/>
      <c r="L5" s="955"/>
      <c r="M5" s="955"/>
      <c r="N5" s="955"/>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6"/>
      <c r="AT5" s="956"/>
      <c r="AU5" s="956"/>
      <c r="AV5" s="956"/>
      <c r="AW5" s="956"/>
    </row>
    <row r="6" spans="1:49" ht="15" x14ac:dyDescent="0.25">
      <c r="A6" s="948"/>
      <c r="B6" s="952" t="s">
        <v>181</v>
      </c>
      <c r="C6" s="950"/>
      <c r="D6" s="951"/>
      <c r="E6" s="951"/>
      <c r="F6" s="951"/>
      <c r="G6" s="951"/>
      <c r="H6" s="951"/>
      <c r="I6" s="958"/>
      <c r="J6" s="958"/>
      <c r="K6" s="955"/>
      <c r="L6" s="955"/>
      <c r="M6" s="956"/>
      <c r="N6" s="956"/>
      <c r="O6" s="956"/>
      <c r="P6" s="956"/>
      <c r="Q6" s="956"/>
      <c r="R6" s="956"/>
      <c r="S6" s="956"/>
      <c r="T6" s="956"/>
      <c r="U6" s="956"/>
      <c r="V6" s="956"/>
      <c r="W6" s="956"/>
      <c r="X6" s="956"/>
      <c r="Y6" s="956"/>
      <c r="Z6" s="956"/>
      <c r="AA6" s="956"/>
      <c r="AB6" s="956"/>
      <c r="AC6" s="956"/>
      <c r="AD6" s="956"/>
      <c r="AE6" s="956"/>
      <c r="AF6" s="956"/>
      <c r="AG6" s="956"/>
      <c r="AH6" s="956"/>
      <c r="AI6" s="956"/>
      <c r="AJ6" s="956"/>
      <c r="AK6" s="956"/>
      <c r="AL6" s="956"/>
      <c r="AM6" s="956"/>
      <c r="AN6" s="956"/>
      <c r="AO6" s="956"/>
      <c r="AP6" s="956"/>
      <c r="AQ6" s="956"/>
      <c r="AR6" s="956"/>
      <c r="AS6" s="956"/>
      <c r="AT6" s="956"/>
      <c r="AU6" s="956"/>
      <c r="AV6" s="956"/>
      <c r="AW6" s="956"/>
    </row>
    <row r="7" spans="1:49" ht="15" x14ac:dyDescent="0.25">
      <c r="A7" s="948"/>
      <c r="B7" s="952" t="s">
        <v>182</v>
      </c>
      <c r="C7" s="950"/>
      <c r="D7" s="951"/>
      <c r="E7" s="951"/>
      <c r="F7" s="951"/>
      <c r="G7" s="951"/>
      <c r="H7" s="951"/>
      <c r="I7" s="958"/>
      <c r="J7" s="958"/>
      <c r="K7" s="955"/>
      <c r="L7" s="955"/>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6"/>
      <c r="AL7" s="956"/>
      <c r="AM7" s="956"/>
      <c r="AN7" s="956"/>
      <c r="AO7" s="956"/>
      <c r="AP7" s="956"/>
      <c r="AQ7" s="956"/>
      <c r="AR7" s="956"/>
      <c r="AS7" s="956"/>
      <c r="AT7" s="956"/>
      <c r="AU7" s="956"/>
      <c r="AV7" s="956"/>
      <c r="AW7" s="956"/>
    </row>
    <row r="8" spans="1:49" ht="15" x14ac:dyDescent="0.25">
      <c r="A8" s="948"/>
      <c r="B8" s="952" t="s">
        <v>183</v>
      </c>
      <c r="C8" s="950"/>
      <c r="D8" s="951"/>
      <c r="E8" s="951"/>
      <c r="F8" s="951"/>
      <c r="G8" s="951"/>
      <c r="H8" s="951"/>
      <c r="I8" s="958"/>
      <c r="J8" s="958"/>
      <c r="K8" s="955"/>
      <c r="L8" s="955"/>
      <c r="M8" s="956"/>
      <c r="N8" s="956"/>
      <c r="O8" s="956"/>
      <c r="P8" s="956"/>
      <c r="Q8" s="956"/>
      <c r="R8" s="956"/>
      <c r="S8" s="956"/>
      <c r="T8" s="956"/>
      <c r="U8" s="956"/>
      <c r="V8" s="956"/>
      <c r="W8" s="956"/>
      <c r="X8" s="956"/>
      <c r="Y8" s="956"/>
      <c r="Z8" s="956"/>
      <c r="AA8" s="956"/>
      <c r="AB8" s="956"/>
      <c r="AC8" s="956"/>
      <c r="AD8" s="956"/>
      <c r="AE8" s="956"/>
      <c r="AF8" s="956"/>
      <c r="AG8" s="956"/>
      <c r="AH8" s="956"/>
      <c r="AI8" s="956"/>
      <c r="AJ8" s="956"/>
      <c r="AK8" s="956"/>
      <c r="AL8" s="956"/>
      <c r="AM8" s="956"/>
      <c r="AN8" s="956"/>
      <c r="AO8" s="956"/>
      <c r="AP8" s="956"/>
      <c r="AQ8" s="956"/>
      <c r="AR8" s="956"/>
      <c r="AS8" s="956"/>
      <c r="AT8" s="956"/>
      <c r="AU8" s="956"/>
      <c r="AV8" s="956"/>
      <c r="AW8" s="956"/>
    </row>
    <row r="9" spans="1:49" ht="15" x14ac:dyDescent="0.25">
      <c r="A9" s="948"/>
      <c r="B9" s="952" t="s">
        <v>184</v>
      </c>
      <c r="C9" s="950"/>
      <c r="D9" s="951"/>
      <c r="E9" s="951"/>
      <c r="F9" s="951"/>
      <c r="G9" s="951"/>
      <c r="H9" s="951"/>
      <c r="I9" s="958"/>
      <c r="J9" s="958"/>
      <c r="K9" s="955"/>
      <c r="L9" s="955"/>
      <c r="M9" s="956"/>
      <c r="N9" s="956"/>
      <c r="O9" s="956"/>
      <c r="P9" s="956"/>
      <c r="Q9" s="956"/>
      <c r="R9" s="956"/>
      <c r="S9" s="956"/>
      <c r="T9" s="956"/>
      <c r="U9" s="956"/>
      <c r="V9" s="956"/>
      <c r="W9" s="956"/>
      <c r="X9" s="956"/>
      <c r="Y9" s="956"/>
      <c r="Z9" s="956"/>
      <c r="AA9" s="956"/>
      <c r="AB9" s="956"/>
      <c r="AC9" s="956"/>
      <c r="AD9" s="956"/>
      <c r="AE9" s="956"/>
      <c r="AF9" s="956"/>
      <c r="AG9" s="956"/>
      <c r="AH9" s="956"/>
      <c r="AI9" s="956"/>
      <c r="AJ9" s="956"/>
      <c r="AK9" s="956"/>
      <c r="AL9" s="956"/>
      <c r="AM9" s="956"/>
      <c r="AN9" s="956"/>
      <c r="AO9" s="956"/>
      <c r="AP9" s="956"/>
      <c r="AQ9" s="956"/>
      <c r="AR9" s="956"/>
      <c r="AS9" s="956"/>
      <c r="AT9" s="956"/>
      <c r="AU9" s="956"/>
      <c r="AV9" s="956"/>
      <c r="AW9" s="956"/>
    </row>
    <row r="10" spans="1:49" ht="15" x14ac:dyDescent="0.25">
      <c r="A10" s="948"/>
      <c r="B10" s="952" t="s">
        <v>185</v>
      </c>
      <c r="C10" s="950"/>
      <c r="D10" s="951"/>
      <c r="E10" s="951"/>
      <c r="F10" s="951"/>
      <c r="G10" s="951"/>
      <c r="H10" s="951"/>
      <c r="I10" s="958"/>
      <c r="J10" s="958"/>
      <c r="K10" s="955"/>
      <c r="L10" s="955"/>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56"/>
      <c r="AL10" s="956"/>
      <c r="AM10" s="956"/>
      <c r="AN10" s="956"/>
      <c r="AO10" s="956"/>
      <c r="AP10" s="956"/>
      <c r="AQ10" s="956"/>
      <c r="AR10" s="956"/>
      <c r="AS10" s="956"/>
      <c r="AT10" s="956"/>
      <c r="AU10" s="956"/>
      <c r="AV10" s="956"/>
      <c r="AW10" s="956"/>
    </row>
    <row r="11" spans="1:49" ht="15" x14ac:dyDescent="0.25">
      <c r="A11" s="952"/>
      <c r="B11" s="950"/>
      <c r="C11" s="950"/>
      <c r="D11" s="951"/>
      <c r="E11" s="951"/>
      <c r="F11" s="951"/>
      <c r="G11" s="951"/>
      <c r="H11" s="951"/>
      <c r="I11" s="958"/>
      <c r="J11" s="958"/>
      <c r="K11" s="955"/>
      <c r="L11" s="955"/>
      <c r="M11" s="956"/>
      <c r="N11" s="956"/>
      <c r="O11" s="956"/>
      <c r="P11" s="956"/>
      <c r="Q11" s="956"/>
      <c r="R11" s="956"/>
      <c r="S11" s="956"/>
      <c r="T11" s="956"/>
      <c r="U11" s="956"/>
      <c r="V11" s="956"/>
      <c r="W11" s="956"/>
      <c r="X11" s="956"/>
      <c r="Y11" s="956"/>
      <c r="Z11" s="956"/>
      <c r="AA11" s="956"/>
      <c r="AB11" s="956"/>
      <c r="AC11" s="956"/>
      <c r="AD11" s="956"/>
      <c r="AE11" s="956"/>
      <c r="AF11" s="956"/>
      <c r="AG11" s="956"/>
      <c r="AH11" s="956"/>
      <c r="AI11" s="956"/>
      <c r="AJ11" s="956"/>
      <c r="AK11" s="956"/>
      <c r="AL11" s="956"/>
      <c r="AM11" s="956"/>
      <c r="AN11" s="956"/>
      <c r="AO11" s="956"/>
      <c r="AP11" s="956"/>
      <c r="AQ11" s="956"/>
      <c r="AR11" s="956"/>
      <c r="AS11" s="956"/>
      <c r="AT11" s="956"/>
      <c r="AU11" s="956"/>
      <c r="AV11" s="956"/>
      <c r="AW11" s="956"/>
    </row>
    <row r="12" spans="1:49" ht="15" x14ac:dyDescent="0.25">
      <c r="A12" s="953"/>
      <c r="B12" s="953" t="s">
        <v>186</v>
      </c>
      <c r="C12" s="948"/>
      <c r="D12" s="951"/>
      <c r="E12" s="951"/>
      <c r="F12" s="951"/>
      <c r="G12" s="951"/>
      <c r="H12" s="951"/>
      <c r="I12" s="958"/>
      <c r="J12" s="958"/>
      <c r="K12" s="955"/>
      <c r="L12" s="955"/>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56"/>
      <c r="AL12" s="956"/>
      <c r="AM12" s="956"/>
      <c r="AN12" s="956"/>
      <c r="AO12" s="956"/>
      <c r="AP12" s="956"/>
      <c r="AQ12" s="956"/>
      <c r="AR12" s="956"/>
      <c r="AS12" s="956"/>
      <c r="AT12" s="956"/>
      <c r="AU12" s="956"/>
      <c r="AV12" s="956"/>
      <c r="AW12" s="956"/>
    </row>
    <row r="13" spans="1:49" ht="15" x14ac:dyDescent="0.25">
      <c r="A13" s="952"/>
      <c r="B13" s="954" t="s">
        <v>187</v>
      </c>
      <c r="C13" s="939" t="s">
        <v>188</v>
      </c>
      <c r="D13" s="951"/>
      <c r="E13" s="951"/>
      <c r="F13" s="951"/>
      <c r="G13" s="951"/>
      <c r="H13" s="951"/>
      <c r="I13" s="958"/>
      <c r="J13" s="958"/>
      <c r="K13" s="955"/>
      <c r="L13" s="955"/>
      <c r="M13" s="956"/>
      <c r="N13" s="956"/>
      <c r="O13" s="956"/>
      <c r="P13" s="956"/>
      <c r="Q13" s="956"/>
      <c r="R13" s="956"/>
      <c r="S13" s="956"/>
      <c r="T13" s="956"/>
      <c r="U13" s="956"/>
      <c r="V13" s="956"/>
      <c r="W13" s="956"/>
      <c r="X13" s="956"/>
      <c r="Y13" s="956"/>
      <c r="Z13" s="956"/>
      <c r="AA13" s="956"/>
      <c r="AB13" s="956"/>
      <c r="AC13" s="956"/>
      <c r="AD13" s="956"/>
      <c r="AE13" s="956"/>
      <c r="AF13" s="956"/>
      <c r="AG13" s="956"/>
      <c r="AH13" s="956"/>
      <c r="AI13" s="956"/>
      <c r="AJ13" s="956"/>
      <c r="AK13" s="956"/>
      <c r="AL13" s="956"/>
      <c r="AM13" s="956"/>
      <c r="AN13" s="956"/>
      <c r="AO13" s="956"/>
      <c r="AP13" s="956"/>
      <c r="AQ13" s="956"/>
      <c r="AR13" s="956"/>
      <c r="AS13" s="956"/>
      <c r="AT13" s="956"/>
      <c r="AU13" s="956"/>
      <c r="AV13" s="956"/>
      <c r="AW13" s="956"/>
    </row>
    <row r="14" spans="1:49" ht="15" x14ac:dyDescent="0.25">
      <c r="A14" s="955"/>
      <c r="B14" s="954" t="s">
        <v>189</v>
      </c>
      <c r="C14" s="940" t="s">
        <v>1385</v>
      </c>
      <c r="D14" s="955"/>
      <c r="E14" s="955"/>
      <c r="F14" s="955"/>
      <c r="G14" s="955"/>
      <c r="H14" s="955"/>
      <c r="I14" s="956"/>
      <c r="J14" s="955"/>
      <c r="K14" s="955"/>
      <c r="L14" s="955"/>
      <c r="M14" s="956"/>
      <c r="N14" s="956"/>
      <c r="O14" s="956"/>
      <c r="P14" s="956"/>
      <c r="Q14" s="956"/>
      <c r="R14" s="956"/>
      <c r="S14" s="956"/>
      <c r="T14" s="956"/>
      <c r="U14" s="956"/>
      <c r="V14" s="956"/>
      <c r="W14" s="956"/>
      <c r="X14" s="956"/>
      <c r="Y14" s="956"/>
      <c r="Z14" s="956"/>
      <c r="AA14" s="956"/>
      <c r="AB14" s="956"/>
      <c r="AC14" s="956"/>
      <c r="AD14" s="956"/>
      <c r="AE14" s="956"/>
      <c r="AF14" s="956"/>
      <c r="AG14" s="956"/>
      <c r="AH14" s="956"/>
      <c r="AI14" s="956"/>
      <c r="AJ14" s="956"/>
      <c r="AK14" s="956"/>
      <c r="AL14" s="956"/>
      <c r="AM14" s="956"/>
      <c r="AN14" s="956"/>
      <c r="AO14" s="956"/>
      <c r="AP14" s="956"/>
      <c r="AQ14" s="956"/>
      <c r="AR14" s="956"/>
      <c r="AS14" s="956"/>
      <c r="AT14" s="956"/>
      <c r="AU14" s="956"/>
      <c r="AV14" s="956"/>
      <c r="AW14" s="956"/>
    </row>
    <row r="15" spans="1:49" ht="15" x14ac:dyDescent="0.25">
      <c r="A15" s="955">
        <v>1</v>
      </c>
      <c r="B15" s="955">
        <v>2</v>
      </c>
      <c r="C15" s="955">
        <v>3</v>
      </c>
      <c r="D15" s="955">
        <v>4</v>
      </c>
      <c r="E15" s="955">
        <v>5</v>
      </c>
      <c r="F15" s="955">
        <v>6</v>
      </c>
      <c r="G15" s="955">
        <v>7</v>
      </c>
      <c r="H15" s="955">
        <v>8</v>
      </c>
      <c r="I15" s="955">
        <v>9</v>
      </c>
      <c r="J15" s="955">
        <v>10</v>
      </c>
      <c r="K15" s="955">
        <v>11</v>
      </c>
      <c r="L15" s="955">
        <v>12</v>
      </c>
      <c r="M15" s="955">
        <v>13</v>
      </c>
      <c r="N15" s="955">
        <v>14</v>
      </c>
      <c r="O15" s="955">
        <v>15</v>
      </c>
      <c r="P15" s="955">
        <v>16</v>
      </c>
      <c r="Q15" s="955">
        <v>17</v>
      </c>
      <c r="R15" s="955">
        <v>18</v>
      </c>
      <c r="S15" s="955">
        <v>19</v>
      </c>
      <c r="T15" s="955">
        <v>20</v>
      </c>
      <c r="U15" s="955">
        <v>21</v>
      </c>
      <c r="V15" s="955">
        <v>22</v>
      </c>
      <c r="W15" s="955">
        <v>23</v>
      </c>
      <c r="X15" s="955">
        <v>24</v>
      </c>
      <c r="Y15" s="955">
        <v>25</v>
      </c>
      <c r="Z15" s="955">
        <v>26</v>
      </c>
      <c r="AA15" s="955">
        <v>27</v>
      </c>
      <c r="AB15" s="955">
        <v>28</v>
      </c>
      <c r="AC15" s="955">
        <v>29</v>
      </c>
      <c r="AD15" s="955">
        <v>30</v>
      </c>
      <c r="AE15" s="955">
        <v>31</v>
      </c>
      <c r="AF15" s="955">
        <v>32</v>
      </c>
      <c r="AG15" s="955">
        <v>33</v>
      </c>
      <c r="AH15" s="955">
        <v>34</v>
      </c>
      <c r="AI15" s="955">
        <v>35</v>
      </c>
      <c r="AJ15" s="955">
        <v>36</v>
      </c>
      <c r="AK15" s="955">
        <v>37</v>
      </c>
      <c r="AL15" s="955">
        <v>38</v>
      </c>
      <c r="AM15" s="955">
        <v>39</v>
      </c>
      <c r="AN15" s="956"/>
      <c r="AO15" s="956"/>
      <c r="AP15" s="956"/>
      <c r="AQ15" s="956"/>
      <c r="AR15" s="956"/>
      <c r="AS15" s="956"/>
      <c r="AT15" s="956"/>
      <c r="AU15" s="956"/>
      <c r="AV15" s="956"/>
      <c r="AW15" s="956"/>
    </row>
    <row r="16" spans="1:49" x14ac:dyDescent="0.2">
      <c r="A16" s="941"/>
      <c r="B16" s="968" t="s">
        <v>191</v>
      </c>
      <c r="C16" s="969"/>
      <c r="D16" s="968"/>
      <c r="E16" s="968"/>
      <c r="F16" s="968"/>
      <c r="G16" s="968"/>
      <c r="H16" s="970" t="s">
        <v>192</v>
      </c>
      <c r="I16" s="968"/>
      <c r="J16" s="968"/>
      <c r="K16" s="968"/>
      <c r="L16" s="968"/>
      <c r="M16" s="968"/>
      <c r="N16" s="970" t="s">
        <v>193</v>
      </c>
      <c r="O16" s="968"/>
      <c r="P16" s="968"/>
      <c r="Q16" s="968"/>
      <c r="R16" s="968"/>
      <c r="S16" s="968"/>
      <c r="T16" s="970" t="s">
        <v>194</v>
      </c>
      <c r="U16" s="968"/>
      <c r="V16" s="968"/>
      <c r="W16" s="968"/>
      <c r="X16" s="968"/>
      <c r="Y16" s="968"/>
      <c r="Z16" s="970" t="s">
        <v>195</v>
      </c>
      <c r="AA16" s="968"/>
      <c r="AB16" s="968"/>
      <c r="AC16" s="968"/>
      <c r="AD16" s="968"/>
      <c r="AE16" s="941"/>
      <c r="AF16" s="970" t="s">
        <v>196</v>
      </c>
      <c r="AG16" s="968"/>
      <c r="AH16" s="968"/>
      <c r="AI16" s="968"/>
      <c r="AJ16" s="968"/>
      <c r="AK16" s="968"/>
      <c r="AL16" s="970" t="s">
        <v>197</v>
      </c>
      <c r="AM16" s="968"/>
      <c r="AN16" s="968"/>
      <c r="AO16" s="968"/>
      <c r="AP16" s="968"/>
      <c r="AQ16" s="968"/>
      <c r="AR16" s="970" t="s">
        <v>198</v>
      </c>
      <c r="AS16" s="968"/>
      <c r="AT16" s="968"/>
      <c r="AU16" s="968"/>
      <c r="AV16" s="968"/>
      <c r="AW16" s="968"/>
    </row>
    <row r="17" spans="1:49" x14ac:dyDescent="0.2">
      <c r="A17" s="941"/>
      <c r="B17" s="942"/>
      <c r="C17" s="943"/>
      <c r="D17" s="942"/>
      <c r="E17" s="942"/>
      <c r="F17" s="942"/>
      <c r="G17" s="942"/>
      <c r="H17" s="944"/>
      <c r="I17" s="942"/>
      <c r="J17" s="942"/>
      <c r="K17" s="942"/>
      <c r="L17" s="942"/>
      <c r="M17" s="942"/>
      <c r="N17" s="944"/>
      <c r="O17" s="942"/>
      <c r="P17" s="942"/>
      <c r="Q17" s="942"/>
      <c r="R17" s="942"/>
      <c r="S17" s="942"/>
      <c r="T17" s="944"/>
      <c r="U17" s="942"/>
      <c r="V17" s="942"/>
      <c r="W17" s="942"/>
      <c r="X17" s="942"/>
      <c r="Y17" s="942"/>
      <c r="Z17" s="944"/>
      <c r="AA17" s="942"/>
      <c r="AB17" s="942"/>
      <c r="AC17" s="942"/>
      <c r="AD17" s="942"/>
      <c r="AE17" s="942"/>
      <c r="AF17" s="944"/>
      <c r="AG17" s="942"/>
      <c r="AH17" s="942"/>
      <c r="AI17" s="942"/>
      <c r="AJ17" s="942"/>
      <c r="AK17" s="942"/>
      <c r="AL17" s="944"/>
      <c r="AM17" s="942"/>
      <c r="AN17" s="942"/>
      <c r="AO17" s="942"/>
      <c r="AP17" s="942"/>
      <c r="AQ17" s="942"/>
      <c r="AR17" s="944"/>
      <c r="AS17" s="942"/>
      <c r="AT17" s="942"/>
      <c r="AU17" s="942"/>
      <c r="AV17" s="942"/>
      <c r="AW17" s="942"/>
    </row>
    <row r="18" spans="1:49" x14ac:dyDescent="0.2">
      <c r="A18" s="941" t="s">
        <v>199</v>
      </c>
      <c r="B18" s="948" t="s">
        <v>200</v>
      </c>
      <c r="C18" s="945" t="s">
        <v>201</v>
      </c>
      <c r="D18" s="948" t="s">
        <v>202</v>
      </c>
      <c r="E18" s="948" t="s">
        <v>203</v>
      </c>
      <c r="F18" s="948" t="s">
        <v>204</v>
      </c>
      <c r="G18" s="948" t="s">
        <v>205</v>
      </c>
      <c r="H18" s="946" t="s">
        <v>200</v>
      </c>
      <c r="I18" s="948" t="s">
        <v>201</v>
      </c>
      <c r="J18" s="948" t="s">
        <v>202</v>
      </c>
      <c r="K18" s="948" t="s">
        <v>203</v>
      </c>
      <c r="L18" s="948" t="s">
        <v>204</v>
      </c>
      <c r="M18" s="948" t="s">
        <v>205</v>
      </c>
      <c r="N18" s="946" t="s">
        <v>200</v>
      </c>
      <c r="O18" s="948" t="s">
        <v>201</v>
      </c>
      <c r="P18" s="948" t="s">
        <v>202</v>
      </c>
      <c r="Q18" s="948" t="s">
        <v>203</v>
      </c>
      <c r="R18" s="948" t="s">
        <v>204</v>
      </c>
      <c r="S18" s="948" t="s">
        <v>205</v>
      </c>
      <c r="T18" s="946" t="s">
        <v>200</v>
      </c>
      <c r="U18" s="948" t="s">
        <v>201</v>
      </c>
      <c r="V18" s="948" t="s">
        <v>202</v>
      </c>
      <c r="W18" s="948" t="s">
        <v>203</v>
      </c>
      <c r="X18" s="948" t="s">
        <v>204</v>
      </c>
      <c r="Y18" s="948" t="s">
        <v>205</v>
      </c>
      <c r="Z18" s="946" t="s">
        <v>200</v>
      </c>
      <c r="AA18" s="948" t="s">
        <v>201</v>
      </c>
      <c r="AB18" s="948" t="s">
        <v>202</v>
      </c>
      <c r="AC18" s="948" t="s">
        <v>203</v>
      </c>
      <c r="AD18" s="948" t="s">
        <v>204</v>
      </c>
      <c r="AE18" s="948" t="s">
        <v>205</v>
      </c>
      <c r="AF18" s="946" t="s">
        <v>200</v>
      </c>
      <c r="AG18" s="948" t="s">
        <v>201</v>
      </c>
      <c r="AH18" s="948" t="s">
        <v>202</v>
      </c>
      <c r="AI18" s="948" t="s">
        <v>203</v>
      </c>
      <c r="AJ18" s="948" t="s">
        <v>204</v>
      </c>
      <c r="AK18" s="948" t="s">
        <v>205</v>
      </c>
      <c r="AL18" s="946" t="s">
        <v>200</v>
      </c>
      <c r="AM18" s="948" t="s">
        <v>201</v>
      </c>
      <c r="AN18" s="948" t="s">
        <v>202</v>
      </c>
      <c r="AO18" s="948" t="s">
        <v>203</v>
      </c>
      <c r="AP18" s="948" t="s">
        <v>204</v>
      </c>
      <c r="AQ18" s="948" t="s">
        <v>205</v>
      </c>
      <c r="AR18" s="946" t="s">
        <v>200</v>
      </c>
      <c r="AS18" s="948" t="s">
        <v>201</v>
      </c>
      <c r="AT18" s="948" t="s">
        <v>202</v>
      </c>
      <c r="AU18" s="948" t="s">
        <v>203</v>
      </c>
      <c r="AV18" s="948" t="s">
        <v>204</v>
      </c>
      <c r="AW18" s="948" t="s">
        <v>205</v>
      </c>
    </row>
    <row r="19" spans="1:49" x14ac:dyDescent="0.2">
      <c r="A19" s="961" t="s">
        <v>206</v>
      </c>
      <c r="B19" s="972">
        <v>322</v>
      </c>
      <c r="C19" s="972">
        <v>345</v>
      </c>
      <c r="D19" s="972">
        <v>414</v>
      </c>
      <c r="E19" s="972">
        <v>479</v>
      </c>
      <c r="F19" s="972">
        <v>534</v>
      </c>
      <c r="G19" s="973">
        <v>589</v>
      </c>
      <c r="H19" s="972">
        <v>376</v>
      </c>
      <c r="I19" s="972">
        <v>403</v>
      </c>
      <c r="J19" s="972">
        <v>483</v>
      </c>
      <c r="K19" s="972">
        <v>559</v>
      </c>
      <c r="L19" s="972">
        <v>623</v>
      </c>
      <c r="M19" s="973">
        <v>688</v>
      </c>
      <c r="N19" s="972">
        <v>430</v>
      </c>
      <c r="O19" s="972">
        <v>461</v>
      </c>
      <c r="P19" s="972">
        <v>553</v>
      </c>
      <c r="Q19" s="972">
        <v>639</v>
      </c>
      <c r="R19" s="972">
        <v>713</v>
      </c>
      <c r="S19" s="973">
        <v>786</v>
      </c>
      <c r="T19" s="972">
        <v>483</v>
      </c>
      <c r="U19" s="972">
        <v>518</v>
      </c>
      <c r="V19" s="972">
        <v>622</v>
      </c>
      <c r="W19" s="972">
        <v>718</v>
      </c>
      <c r="X19" s="972">
        <v>802</v>
      </c>
      <c r="Y19" s="973">
        <v>884</v>
      </c>
      <c r="Z19" s="974">
        <v>537</v>
      </c>
      <c r="AA19" s="974">
        <v>576</v>
      </c>
      <c r="AB19" s="974">
        <v>691</v>
      </c>
      <c r="AC19" s="974">
        <v>798</v>
      </c>
      <c r="AD19" s="974">
        <v>891</v>
      </c>
      <c r="AE19" s="947">
        <v>983</v>
      </c>
      <c r="AF19" s="972">
        <v>591</v>
      </c>
      <c r="AG19" s="972">
        <v>633</v>
      </c>
      <c r="AH19" s="972">
        <v>760</v>
      </c>
      <c r="AI19" s="972">
        <v>878</v>
      </c>
      <c r="AJ19" s="972">
        <v>980</v>
      </c>
      <c r="AK19" s="973">
        <v>1081</v>
      </c>
      <c r="AL19" s="972">
        <v>645</v>
      </c>
      <c r="AM19" s="972">
        <v>691</v>
      </c>
      <c r="AN19" s="972">
        <v>829</v>
      </c>
      <c r="AO19" s="972">
        <v>958</v>
      </c>
      <c r="AP19" s="972">
        <v>1069</v>
      </c>
      <c r="AQ19" s="973">
        <v>1179</v>
      </c>
      <c r="AR19" s="972">
        <v>860</v>
      </c>
      <c r="AS19" s="972">
        <v>922</v>
      </c>
      <c r="AT19" s="972">
        <v>1106</v>
      </c>
      <c r="AU19" s="972">
        <v>1278</v>
      </c>
      <c r="AV19" s="972">
        <v>1426</v>
      </c>
      <c r="AW19" s="973">
        <v>1573</v>
      </c>
    </row>
    <row r="20" spans="1:49" x14ac:dyDescent="0.2">
      <c r="A20" s="961" t="s">
        <v>207</v>
      </c>
      <c r="B20" s="972">
        <v>425</v>
      </c>
      <c r="C20" s="972">
        <v>455</v>
      </c>
      <c r="D20" s="972">
        <v>546</v>
      </c>
      <c r="E20" s="972">
        <v>631</v>
      </c>
      <c r="F20" s="972">
        <v>705</v>
      </c>
      <c r="G20" s="973">
        <v>778</v>
      </c>
      <c r="H20" s="972">
        <v>496</v>
      </c>
      <c r="I20" s="972">
        <v>531</v>
      </c>
      <c r="J20" s="972">
        <v>637</v>
      </c>
      <c r="K20" s="972">
        <v>737</v>
      </c>
      <c r="L20" s="972">
        <v>822</v>
      </c>
      <c r="M20" s="973">
        <v>907</v>
      </c>
      <c r="N20" s="972">
        <v>567</v>
      </c>
      <c r="O20" s="972">
        <v>607</v>
      </c>
      <c r="P20" s="972">
        <v>729</v>
      </c>
      <c r="Q20" s="972">
        <v>842</v>
      </c>
      <c r="R20" s="972">
        <v>940</v>
      </c>
      <c r="S20" s="973">
        <v>1037</v>
      </c>
      <c r="T20" s="972">
        <v>637</v>
      </c>
      <c r="U20" s="972">
        <v>683</v>
      </c>
      <c r="V20" s="972">
        <v>820</v>
      </c>
      <c r="W20" s="972">
        <v>947</v>
      </c>
      <c r="X20" s="972">
        <v>1057</v>
      </c>
      <c r="Y20" s="973">
        <v>1167</v>
      </c>
      <c r="Z20" s="974">
        <v>708</v>
      </c>
      <c r="AA20" s="974">
        <v>759</v>
      </c>
      <c r="AB20" s="974">
        <v>911</v>
      </c>
      <c r="AC20" s="974">
        <v>1053</v>
      </c>
      <c r="AD20" s="974">
        <v>1175</v>
      </c>
      <c r="AE20" s="947">
        <v>1296</v>
      </c>
      <c r="AF20" s="972">
        <v>779</v>
      </c>
      <c r="AG20" s="972">
        <v>835</v>
      </c>
      <c r="AH20" s="972">
        <v>1002</v>
      </c>
      <c r="AI20" s="972">
        <v>1158</v>
      </c>
      <c r="AJ20" s="972">
        <v>1292</v>
      </c>
      <c r="AK20" s="973">
        <v>1426</v>
      </c>
      <c r="AL20" s="972">
        <v>850</v>
      </c>
      <c r="AM20" s="972">
        <v>911</v>
      </c>
      <c r="AN20" s="972">
        <v>1093</v>
      </c>
      <c r="AO20" s="972">
        <v>1263</v>
      </c>
      <c r="AP20" s="972">
        <v>1410</v>
      </c>
      <c r="AQ20" s="973">
        <v>1556</v>
      </c>
      <c r="AR20" s="972">
        <v>1134</v>
      </c>
      <c r="AS20" s="972">
        <v>1215</v>
      </c>
      <c r="AT20" s="972">
        <v>1458</v>
      </c>
      <c r="AU20" s="972">
        <v>1685</v>
      </c>
      <c r="AV20" s="972">
        <v>1880</v>
      </c>
      <c r="AW20" s="973">
        <v>2075</v>
      </c>
    </row>
    <row r="21" spans="1:49" x14ac:dyDescent="0.2">
      <c r="A21" s="962" t="s">
        <v>208</v>
      </c>
      <c r="B21" s="972">
        <v>483</v>
      </c>
      <c r="C21" s="972">
        <v>518</v>
      </c>
      <c r="D21" s="972">
        <v>621</v>
      </c>
      <c r="E21" s="972">
        <v>718</v>
      </c>
      <c r="F21" s="972">
        <v>801</v>
      </c>
      <c r="G21" s="973">
        <v>884</v>
      </c>
      <c r="H21" s="972">
        <v>564</v>
      </c>
      <c r="I21" s="972">
        <v>604</v>
      </c>
      <c r="J21" s="972">
        <v>725</v>
      </c>
      <c r="K21" s="972">
        <v>838</v>
      </c>
      <c r="L21" s="972">
        <v>935</v>
      </c>
      <c r="M21" s="973">
        <v>1032</v>
      </c>
      <c r="N21" s="972">
        <v>645</v>
      </c>
      <c r="O21" s="972">
        <v>691</v>
      </c>
      <c r="P21" s="972">
        <v>829</v>
      </c>
      <c r="Q21" s="972">
        <v>958</v>
      </c>
      <c r="R21" s="972">
        <v>1069</v>
      </c>
      <c r="S21" s="973">
        <v>1179</v>
      </c>
      <c r="T21" s="972">
        <v>725</v>
      </c>
      <c r="U21" s="972">
        <v>777</v>
      </c>
      <c r="V21" s="972">
        <v>932</v>
      </c>
      <c r="W21" s="972">
        <v>1077</v>
      </c>
      <c r="X21" s="972">
        <v>1202</v>
      </c>
      <c r="Y21" s="973">
        <v>1326</v>
      </c>
      <c r="Z21" s="974">
        <v>806</v>
      </c>
      <c r="AA21" s="974">
        <v>863</v>
      </c>
      <c r="AB21" s="974">
        <v>1036</v>
      </c>
      <c r="AC21" s="974">
        <v>1197</v>
      </c>
      <c r="AD21" s="974">
        <v>1336</v>
      </c>
      <c r="AE21" s="947">
        <v>1474</v>
      </c>
      <c r="AF21" s="972">
        <v>886</v>
      </c>
      <c r="AG21" s="972">
        <v>950</v>
      </c>
      <c r="AH21" s="972">
        <v>1139</v>
      </c>
      <c r="AI21" s="972">
        <v>1317</v>
      </c>
      <c r="AJ21" s="972">
        <v>1469</v>
      </c>
      <c r="AK21" s="973">
        <v>1621</v>
      </c>
      <c r="AL21" s="972">
        <v>967</v>
      </c>
      <c r="AM21" s="972">
        <v>1036</v>
      </c>
      <c r="AN21" s="972">
        <v>1243</v>
      </c>
      <c r="AO21" s="972">
        <v>1437</v>
      </c>
      <c r="AP21" s="972">
        <v>1603</v>
      </c>
      <c r="AQ21" s="973">
        <v>1769</v>
      </c>
      <c r="AR21" s="972">
        <v>1290</v>
      </c>
      <c r="AS21" s="972">
        <v>1382</v>
      </c>
      <c r="AT21" s="972">
        <v>1658</v>
      </c>
      <c r="AU21" s="972">
        <v>1916</v>
      </c>
      <c r="AV21" s="972">
        <v>2138</v>
      </c>
      <c r="AW21" s="973">
        <v>2359</v>
      </c>
    </row>
    <row r="22" spans="1:49" s="79" customFormat="1" x14ac:dyDescent="0.2">
      <c r="A22" s="962" t="s">
        <v>209</v>
      </c>
      <c r="B22" s="972">
        <v>366</v>
      </c>
      <c r="C22" s="972">
        <v>393</v>
      </c>
      <c r="D22" s="972">
        <v>471</v>
      </c>
      <c r="E22" s="972">
        <v>544</v>
      </c>
      <c r="F22" s="972">
        <v>607</v>
      </c>
      <c r="G22" s="973">
        <v>670</v>
      </c>
      <c r="H22" s="972">
        <v>427</v>
      </c>
      <c r="I22" s="972">
        <v>458</v>
      </c>
      <c r="J22" s="972">
        <v>550</v>
      </c>
      <c r="K22" s="972">
        <v>635</v>
      </c>
      <c r="L22" s="972">
        <v>708</v>
      </c>
      <c r="M22" s="973">
        <v>782</v>
      </c>
      <c r="N22" s="972">
        <v>489</v>
      </c>
      <c r="O22" s="972">
        <v>524</v>
      </c>
      <c r="P22" s="972">
        <v>629</v>
      </c>
      <c r="Q22" s="972">
        <v>726</v>
      </c>
      <c r="R22" s="972">
        <v>810</v>
      </c>
      <c r="S22" s="973">
        <v>894</v>
      </c>
      <c r="T22" s="972">
        <v>550</v>
      </c>
      <c r="U22" s="972">
        <v>589</v>
      </c>
      <c r="V22" s="972">
        <v>707</v>
      </c>
      <c r="W22" s="972">
        <v>816</v>
      </c>
      <c r="X22" s="972">
        <v>911</v>
      </c>
      <c r="Y22" s="973">
        <v>1005</v>
      </c>
      <c r="Z22" s="974">
        <v>611</v>
      </c>
      <c r="AA22" s="974">
        <v>655</v>
      </c>
      <c r="AB22" s="974">
        <v>786</v>
      </c>
      <c r="AC22" s="974">
        <v>907</v>
      </c>
      <c r="AD22" s="974">
        <v>1012</v>
      </c>
      <c r="AE22" s="947">
        <v>1117</v>
      </c>
      <c r="AF22" s="972">
        <v>672</v>
      </c>
      <c r="AG22" s="972">
        <v>720</v>
      </c>
      <c r="AH22" s="972">
        <v>864</v>
      </c>
      <c r="AI22" s="972">
        <v>998</v>
      </c>
      <c r="AJ22" s="972">
        <v>1113</v>
      </c>
      <c r="AK22" s="973">
        <v>1229</v>
      </c>
      <c r="AL22" s="972">
        <v>733</v>
      </c>
      <c r="AM22" s="972">
        <v>786</v>
      </c>
      <c r="AN22" s="972">
        <v>943</v>
      </c>
      <c r="AO22" s="972">
        <v>1089</v>
      </c>
      <c r="AP22" s="972">
        <v>1215</v>
      </c>
      <c r="AQ22" s="973">
        <v>1341</v>
      </c>
      <c r="AR22" s="972">
        <v>978</v>
      </c>
      <c r="AS22" s="972">
        <v>1048</v>
      </c>
      <c r="AT22" s="972">
        <v>1258</v>
      </c>
      <c r="AU22" s="972">
        <v>1452</v>
      </c>
      <c r="AV22" s="972">
        <v>1620</v>
      </c>
      <c r="AW22" s="973">
        <v>1788</v>
      </c>
    </row>
    <row r="23" spans="1:49" s="79" customFormat="1" x14ac:dyDescent="0.2">
      <c r="A23" s="962" t="s">
        <v>210</v>
      </c>
      <c r="B23" s="972">
        <v>483</v>
      </c>
      <c r="C23" s="972">
        <v>518</v>
      </c>
      <c r="D23" s="972">
        <v>621</v>
      </c>
      <c r="E23" s="972">
        <v>718</v>
      </c>
      <c r="F23" s="972">
        <v>801</v>
      </c>
      <c r="G23" s="973">
        <v>884</v>
      </c>
      <c r="H23" s="972">
        <v>564</v>
      </c>
      <c r="I23" s="972">
        <v>604</v>
      </c>
      <c r="J23" s="972">
        <v>725</v>
      </c>
      <c r="K23" s="972">
        <v>838</v>
      </c>
      <c r="L23" s="972">
        <v>935</v>
      </c>
      <c r="M23" s="973">
        <v>1032</v>
      </c>
      <c r="N23" s="972">
        <v>645</v>
      </c>
      <c r="O23" s="972">
        <v>691</v>
      </c>
      <c r="P23" s="972">
        <v>829</v>
      </c>
      <c r="Q23" s="972">
        <v>958</v>
      </c>
      <c r="R23" s="972">
        <v>1069</v>
      </c>
      <c r="S23" s="973">
        <v>1179</v>
      </c>
      <c r="T23" s="972">
        <v>725</v>
      </c>
      <c r="U23" s="972">
        <v>777</v>
      </c>
      <c r="V23" s="972">
        <v>932</v>
      </c>
      <c r="W23" s="972">
        <v>1077</v>
      </c>
      <c r="X23" s="972">
        <v>1202</v>
      </c>
      <c r="Y23" s="973">
        <v>1326</v>
      </c>
      <c r="Z23" s="974">
        <v>806</v>
      </c>
      <c r="AA23" s="974">
        <v>863</v>
      </c>
      <c r="AB23" s="974">
        <v>1036</v>
      </c>
      <c r="AC23" s="974">
        <v>1197</v>
      </c>
      <c r="AD23" s="974">
        <v>1336</v>
      </c>
      <c r="AE23" s="947">
        <v>1474</v>
      </c>
      <c r="AF23" s="972">
        <v>886</v>
      </c>
      <c r="AG23" s="972">
        <v>950</v>
      </c>
      <c r="AH23" s="972">
        <v>1139</v>
      </c>
      <c r="AI23" s="972">
        <v>1317</v>
      </c>
      <c r="AJ23" s="972">
        <v>1469</v>
      </c>
      <c r="AK23" s="973">
        <v>1621</v>
      </c>
      <c r="AL23" s="972">
        <v>967</v>
      </c>
      <c r="AM23" s="972">
        <v>1036</v>
      </c>
      <c r="AN23" s="972">
        <v>1243</v>
      </c>
      <c r="AO23" s="972">
        <v>1437</v>
      </c>
      <c r="AP23" s="972">
        <v>1603</v>
      </c>
      <c r="AQ23" s="973">
        <v>1769</v>
      </c>
      <c r="AR23" s="972">
        <v>1290</v>
      </c>
      <c r="AS23" s="972">
        <v>1382</v>
      </c>
      <c r="AT23" s="972">
        <v>1658</v>
      </c>
      <c r="AU23" s="972">
        <v>1916</v>
      </c>
      <c r="AV23" s="972">
        <v>2138</v>
      </c>
      <c r="AW23" s="973">
        <v>2359</v>
      </c>
    </row>
    <row r="24" spans="1:49" s="79" customFormat="1" x14ac:dyDescent="0.2">
      <c r="A24" s="962" t="s">
        <v>211</v>
      </c>
      <c r="B24" s="972">
        <v>322</v>
      </c>
      <c r="C24" s="972">
        <v>345</v>
      </c>
      <c r="D24" s="972">
        <v>414</v>
      </c>
      <c r="E24" s="972">
        <v>479</v>
      </c>
      <c r="F24" s="972">
        <v>534</v>
      </c>
      <c r="G24" s="973">
        <v>589</v>
      </c>
      <c r="H24" s="972">
        <v>376</v>
      </c>
      <c r="I24" s="972">
        <v>403</v>
      </c>
      <c r="J24" s="972">
        <v>483</v>
      </c>
      <c r="K24" s="972">
        <v>559</v>
      </c>
      <c r="L24" s="972">
        <v>623</v>
      </c>
      <c r="M24" s="973">
        <v>688</v>
      </c>
      <c r="N24" s="972">
        <v>430</v>
      </c>
      <c r="O24" s="972">
        <v>461</v>
      </c>
      <c r="P24" s="972">
        <v>553</v>
      </c>
      <c r="Q24" s="972">
        <v>639</v>
      </c>
      <c r="R24" s="972">
        <v>713</v>
      </c>
      <c r="S24" s="973">
        <v>786</v>
      </c>
      <c r="T24" s="972">
        <v>483</v>
      </c>
      <c r="U24" s="972">
        <v>518</v>
      </c>
      <c r="V24" s="972">
        <v>622</v>
      </c>
      <c r="W24" s="972">
        <v>718</v>
      </c>
      <c r="X24" s="972">
        <v>802</v>
      </c>
      <c r="Y24" s="973">
        <v>884</v>
      </c>
      <c r="Z24" s="974">
        <v>537</v>
      </c>
      <c r="AA24" s="974">
        <v>576</v>
      </c>
      <c r="AB24" s="974">
        <v>691</v>
      </c>
      <c r="AC24" s="974">
        <v>798</v>
      </c>
      <c r="AD24" s="974">
        <v>891</v>
      </c>
      <c r="AE24" s="947">
        <v>983</v>
      </c>
      <c r="AF24" s="972">
        <v>591</v>
      </c>
      <c r="AG24" s="972">
        <v>633</v>
      </c>
      <c r="AH24" s="972">
        <v>760</v>
      </c>
      <c r="AI24" s="972">
        <v>878</v>
      </c>
      <c r="AJ24" s="972">
        <v>980</v>
      </c>
      <c r="AK24" s="973">
        <v>1081</v>
      </c>
      <c r="AL24" s="972">
        <v>645</v>
      </c>
      <c r="AM24" s="972">
        <v>691</v>
      </c>
      <c r="AN24" s="972">
        <v>829</v>
      </c>
      <c r="AO24" s="972">
        <v>958</v>
      </c>
      <c r="AP24" s="972">
        <v>1069</v>
      </c>
      <c r="AQ24" s="973">
        <v>1179</v>
      </c>
      <c r="AR24" s="972">
        <v>860</v>
      </c>
      <c r="AS24" s="972">
        <v>922</v>
      </c>
      <c r="AT24" s="972">
        <v>1106</v>
      </c>
      <c r="AU24" s="972">
        <v>1278</v>
      </c>
      <c r="AV24" s="972">
        <v>1426</v>
      </c>
      <c r="AW24" s="973">
        <v>1573</v>
      </c>
    </row>
    <row r="25" spans="1:49" s="79" customFormat="1" x14ac:dyDescent="0.2">
      <c r="A25" s="962" t="s">
        <v>212</v>
      </c>
      <c r="B25" s="972">
        <v>322</v>
      </c>
      <c r="C25" s="972">
        <v>345</v>
      </c>
      <c r="D25" s="972">
        <v>414</v>
      </c>
      <c r="E25" s="972">
        <v>479</v>
      </c>
      <c r="F25" s="972">
        <v>534</v>
      </c>
      <c r="G25" s="973">
        <v>589</v>
      </c>
      <c r="H25" s="972">
        <v>376</v>
      </c>
      <c r="I25" s="972">
        <v>403</v>
      </c>
      <c r="J25" s="972">
        <v>483</v>
      </c>
      <c r="K25" s="972">
        <v>559</v>
      </c>
      <c r="L25" s="972">
        <v>623</v>
      </c>
      <c r="M25" s="973">
        <v>688</v>
      </c>
      <c r="N25" s="972">
        <v>430</v>
      </c>
      <c r="O25" s="972">
        <v>461</v>
      </c>
      <c r="P25" s="972">
        <v>553</v>
      </c>
      <c r="Q25" s="972">
        <v>639</v>
      </c>
      <c r="R25" s="972">
        <v>713</v>
      </c>
      <c r="S25" s="973">
        <v>786</v>
      </c>
      <c r="T25" s="972">
        <v>483</v>
      </c>
      <c r="U25" s="972">
        <v>518</v>
      </c>
      <c r="V25" s="972">
        <v>622</v>
      </c>
      <c r="W25" s="972">
        <v>718</v>
      </c>
      <c r="X25" s="972">
        <v>802</v>
      </c>
      <c r="Y25" s="973">
        <v>884</v>
      </c>
      <c r="Z25" s="974">
        <v>537</v>
      </c>
      <c r="AA25" s="974">
        <v>576</v>
      </c>
      <c r="AB25" s="974">
        <v>691</v>
      </c>
      <c r="AC25" s="974">
        <v>798</v>
      </c>
      <c r="AD25" s="974">
        <v>891</v>
      </c>
      <c r="AE25" s="947">
        <v>983</v>
      </c>
      <c r="AF25" s="972">
        <v>591</v>
      </c>
      <c r="AG25" s="972">
        <v>633</v>
      </c>
      <c r="AH25" s="972">
        <v>760</v>
      </c>
      <c r="AI25" s="972">
        <v>878</v>
      </c>
      <c r="AJ25" s="972">
        <v>980</v>
      </c>
      <c r="AK25" s="973">
        <v>1081</v>
      </c>
      <c r="AL25" s="972">
        <v>645</v>
      </c>
      <c r="AM25" s="972">
        <v>691</v>
      </c>
      <c r="AN25" s="972">
        <v>829</v>
      </c>
      <c r="AO25" s="972">
        <v>958</v>
      </c>
      <c r="AP25" s="972">
        <v>1069</v>
      </c>
      <c r="AQ25" s="973">
        <v>1179</v>
      </c>
      <c r="AR25" s="972">
        <v>860</v>
      </c>
      <c r="AS25" s="972">
        <v>922</v>
      </c>
      <c r="AT25" s="972">
        <v>1106</v>
      </c>
      <c r="AU25" s="972">
        <v>1278</v>
      </c>
      <c r="AV25" s="972">
        <v>1426</v>
      </c>
      <c r="AW25" s="973">
        <v>1573</v>
      </c>
    </row>
    <row r="26" spans="1:49" s="79" customFormat="1" x14ac:dyDescent="0.2">
      <c r="A26" s="962" t="s">
        <v>213</v>
      </c>
      <c r="B26" s="972">
        <v>322</v>
      </c>
      <c r="C26" s="972">
        <v>345</v>
      </c>
      <c r="D26" s="972">
        <v>414</v>
      </c>
      <c r="E26" s="972">
        <v>479</v>
      </c>
      <c r="F26" s="972">
        <v>534</v>
      </c>
      <c r="G26" s="973">
        <v>589</v>
      </c>
      <c r="H26" s="972">
        <v>376</v>
      </c>
      <c r="I26" s="972">
        <v>403</v>
      </c>
      <c r="J26" s="972">
        <v>483</v>
      </c>
      <c r="K26" s="972">
        <v>559</v>
      </c>
      <c r="L26" s="972">
        <v>623</v>
      </c>
      <c r="M26" s="973">
        <v>688</v>
      </c>
      <c r="N26" s="972">
        <v>430</v>
      </c>
      <c r="O26" s="972">
        <v>461</v>
      </c>
      <c r="P26" s="972">
        <v>553</v>
      </c>
      <c r="Q26" s="972">
        <v>639</v>
      </c>
      <c r="R26" s="972">
        <v>713</v>
      </c>
      <c r="S26" s="973">
        <v>786</v>
      </c>
      <c r="T26" s="972">
        <v>483</v>
      </c>
      <c r="U26" s="972">
        <v>518</v>
      </c>
      <c r="V26" s="972">
        <v>622</v>
      </c>
      <c r="W26" s="972">
        <v>718</v>
      </c>
      <c r="X26" s="972">
        <v>802</v>
      </c>
      <c r="Y26" s="973">
        <v>884</v>
      </c>
      <c r="Z26" s="974">
        <v>537</v>
      </c>
      <c r="AA26" s="974">
        <v>576</v>
      </c>
      <c r="AB26" s="974">
        <v>691</v>
      </c>
      <c r="AC26" s="974">
        <v>798</v>
      </c>
      <c r="AD26" s="974">
        <v>891</v>
      </c>
      <c r="AE26" s="947">
        <v>983</v>
      </c>
      <c r="AF26" s="972">
        <v>591</v>
      </c>
      <c r="AG26" s="972">
        <v>633</v>
      </c>
      <c r="AH26" s="972">
        <v>760</v>
      </c>
      <c r="AI26" s="972">
        <v>878</v>
      </c>
      <c r="AJ26" s="972">
        <v>980</v>
      </c>
      <c r="AK26" s="973">
        <v>1081</v>
      </c>
      <c r="AL26" s="972">
        <v>645</v>
      </c>
      <c r="AM26" s="972">
        <v>691</v>
      </c>
      <c r="AN26" s="972">
        <v>829</v>
      </c>
      <c r="AO26" s="972">
        <v>958</v>
      </c>
      <c r="AP26" s="972">
        <v>1069</v>
      </c>
      <c r="AQ26" s="973">
        <v>1179</v>
      </c>
      <c r="AR26" s="972">
        <v>860</v>
      </c>
      <c r="AS26" s="972">
        <v>922</v>
      </c>
      <c r="AT26" s="972">
        <v>1106</v>
      </c>
      <c r="AU26" s="972">
        <v>1278</v>
      </c>
      <c r="AV26" s="972">
        <v>1426</v>
      </c>
      <c r="AW26" s="973">
        <v>1573</v>
      </c>
    </row>
    <row r="27" spans="1:49" s="79" customFormat="1" x14ac:dyDescent="0.2">
      <c r="A27" s="962" t="s">
        <v>214</v>
      </c>
      <c r="B27" s="972">
        <v>402</v>
      </c>
      <c r="C27" s="972">
        <v>431</v>
      </c>
      <c r="D27" s="972">
        <v>517</v>
      </c>
      <c r="E27" s="972">
        <v>597</v>
      </c>
      <c r="F27" s="972">
        <v>666</v>
      </c>
      <c r="G27" s="973">
        <v>735</v>
      </c>
      <c r="H27" s="972">
        <v>469</v>
      </c>
      <c r="I27" s="972">
        <v>503</v>
      </c>
      <c r="J27" s="972">
        <v>603</v>
      </c>
      <c r="K27" s="972">
        <v>697</v>
      </c>
      <c r="L27" s="972">
        <v>777</v>
      </c>
      <c r="M27" s="973">
        <v>858</v>
      </c>
      <c r="N27" s="972">
        <v>537</v>
      </c>
      <c r="O27" s="972">
        <v>575</v>
      </c>
      <c r="P27" s="972">
        <v>690</v>
      </c>
      <c r="Q27" s="972">
        <v>797</v>
      </c>
      <c r="R27" s="972">
        <v>889</v>
      </c>
      <c r="S27" s="973">
        <v>981</v>
      </c>
      <c r="T27" s="972">
        <v>604</v>
      </c>
      <c r="U27" s="972">
        <v>646</v>
      </c>
      <c r="V27" s="972">
        <v>776</v>
      </c>
      <c r="W27" s="972">
        <v>896</v>
      </c>
      <c r="X27" s="972">
        <v>1000</v>
      </c>
      <c r="Y27" s="973">
        <v>1103</v>
      </c>
      <c r="Z27" s="974">
        <v>671</v>
      </c>
      <c r="AA27" s="974">
        <v>718</v>
      </c>
      <c r="AB27" s="974">
        <v>862</v>
      </c>
      <c r="AC27" s="974">
        <v>996</v>
      </c>
      <c r="AD27" s="974">
        <v>1111</v>
      </c>
      <c r="AE27" s="947">
        <v>1226</v>
      </c>
      <c r="AF27" s="972">
        <v>738</v>
      </c>
      <c r="AG27" s="972">
        <v>790</v>
      </c>
      <c r="AH27" s="972">
        <v>948</v>
      </c>
      <c r="AI27" s="972">
        <v>1095</v>
      </c>
      <c r="AJ27" s="972">
        <v>1222</v>
      </c>
      <c r="AK27" s="973">
        <v>1348</v>
      </c>
      <c r="AL27" s="972">
        <v>805</v>
      </c>
      <c r="AM27" s="972">
        <v>862</v>
      </c>
      <c r="AN27" s="972">
        <v>1035</v>
      </c>
      <c r="AO27" s="972">
        <v>1195</v>
      </c>
      <c r="AP27" s="972">
        <v>1333</v>
      </c>
      <c r="AQ27" s="973">
        <v>1471</v>
      </c>
      <c r="AR27" s="972">
        <v>1074</v>
      </c>
      <c r="AS27" s="972">
        <v>1150</v>
      </c>
      <c r="AT27" s="972">
        <v>1380</v>
      </c>
      <c r="AU27" s="972">
        <v>1594</v>
      </c>
      <c r="AV27" s="972">
        <v>1778</v>
      </c>
      <c r="AW27" s="973">
        <v>1962</v>
      </c>
    </row>
    <row r="28" spans="1:49" s="79" customFormat="1" x14ac:dyDescent="0.2">
      <c r="A28" s="962" t="s">
        <v>215</v>
      </c>
      <c r="B28" s="972">
        <v>328</v>
      </c>
      <c r="C28" s="972">
        <v>351</v>
      </c>
      <c r="D28" s="972">
        <v>422</v>
      </c>
      <c r="E28" s="972">
        <v>487</v>
      </c>
      <c r="F28" s="972">
        <v>543</v>
      </c>
      <c r="G28" s="973">
        <v>600</v>
      </c>
      <c r="H28" s="972">
        <v>383</v>
      </c>
      <c r="I28" s="972">
        <v>410</v>
      </c>
      <c r="J28" s="972">
        <v>492</v>
      </c>
      <c r="K28" s="972">
        <v>568</v>
      </c>
      <c r="L28" s="972">
        <v>634</v>
      </c>
      <c r="M28" s="973">
        <v>700</v>
      </c>
      <c r="N28" s="972">
        <v>438</v>
      </c>
      <c r="O28" s="972">
        <v>469</v>
      </c>
      <c r="P28" s="972">
        <v>563</v>
      </c>
      <c r="Q28" s="972">
        <v>650</v>
      </c>
      <c r="R28" s="972">
        <v>725</v>
      </c>
      <c r="S28" s="973">
        <v>800</v>
      </c>
      <c r="T28" s="972">
        <v>492</v>
      </c>
      <c r="U28" s="972">
        <v>527</v>
      </c>
      <c r="V28" s="972">
        <v>633</v>
      </c>
      <c r="W28" s="972">
        <v>731</v>
      </c>
      <c r="X28" s="972">
        <v>815</v>
      </c>
      <c r="Y28" s="973">
        <v>900</v>
      </c>
      <c r="Z28" s="974">
        <v>547</v>
      </c>
      <c r="AA28" s="974">
        <v>586</v>
      </c>
      <c r="AB28" s="974">
        <v>703</v>
      </c>
      <c r="AC28" s="974">
        <v>812</v>
      </c>
      <c r="AD28" s="974">
        <v>906</v>
      </c>
      <c r="AE28" s="947">
        <v>1000</v>
      </c>
      <c r="AF28" s="972">
        <v>602</v>
      </c>
      <c r="AG28" s="972">
        <v>644</v>
      </c>
      <c r="AH28" s="972">
        <v>774</v>
      </c>
      <c r="AI28" s="972">
        <v>893</v>
      </c>
      <c r="AJ28" s="972">
        <v>996</v>
      </c>
      <c r="AK28" s="973">
        <v>1100</v>
      </c>
      <c r="AL28" s="972">
        <v>657</v>
      </c>
      <c r="AM28" s="972">
        <v>703</v>
      </c>
      <c r="AN28" s="972">
        <v>844</v>
      </c>
      <c r="AO28" s="972">
        <v>975</v>
      </c>
      <c r="AP28" s="972">
        <v>1087</v>
      </c>
      <c r="AQ28" s="973">
        <v>1200</v>
      </c>
      <c r="AR28" s="972">
        <v>876</v>
      </c>
      <c r="AS28" s="972">
        <v>938</v>
      </c>
      <c r="AT28" s="972">
        <v>1126</v>
      </c>
      <c r="AU28" s="972">
        <v>1300</v>
      </c>
      <c r="AV28" s="972">
        <v>1450</v>
      </c>
      <c r="AW28" s="973">
        <v>1600</v>
      </c>
    </row>
    <row r="29" spans="1:49" s="79" customFormat="1" x14ac:dyDescent="0.2">
      <c r="A29" s="962" t="s">
        <v>216</v>
      </c>
      <c r="B29" s="972">
        <v>322</v>
      </c>
      <c r="C29" s="972">
        <v>345</v>
      </c>
      <c r="D29" s="972">
        <v>414</v>
      </c>
      <c r="E29" s="972">
        <v>479</v>
      </c>
      <c r="F29" s="972">
        <v>534</v>
      </c>
      <c r="G29" s="973">
        <v>589</v>
      </c>
      <c r="H29" s="972">
        <v>376</v>
      </c>
      <c r="I29" s="972">
        <v>403</v>
      </c>
      <c r="J29" s="972">
        <v>483</v>
      </c>
      <c r="K29" s="972">
        <v>559</v>
      </c>
      <c r="L29" s="972">
        <v>623</v>
      </c>
      <c r="M29" s="973">
        <v>688</v>
      </c>
      <c r="N29" s="972">
        <v>430</v>
      </c>
      <c r="O29" s="972">
        <v>461</v>
      </c>
      <c r="P29" s="972">
        <v>553</v>
      </c>
      <c r="Q29" s="972">
        <v>639</v>
      </c>
      <c r="R29" s="972">
        <v>713</v>
      </c>
      <c r="S29" s="973">
        <v>786</v>
      </c>
      <c r="T29" s="972">
        <v>483</v>
      </c>
      <c r="U29" s="972">
        <v>518</v>
      </c>
      <c r="V29" s="972">
        <v>622</v>
      </c>
      <c r="W29" s="972">
        <v>718</v>
      </c>
      <c r="X29" s="972">
        <v>802</v>
      </c>
      <c r="Y29" s="973">
        <v>884</v>
      </c>
      <c r="Z29" s="974">
        <v>537</v>
      </c>
      <c r="AA29" s="974">
        <v>576</v>
      </c>
      <c r="AB29" s="974">
        <v>691</v>
      </c>
      <c r="AC29" s="974">
        <v>798</v>
      </c>
      <c r="AD29" s="974">
        <v>891</v>
      </c>
      <c r="AE29" s="947">
        <v>983</v>
      </c>
      <c r="AF29" s="972">
        <v>591</v>
      </c>
      <c r="AG29" s="972">
        <v>633</v>
      </c>
      <c r="AH29" s="972">
        <v>760</v>
      </c>
      <c r="AI29" s="972">
        <v>878</v>
      </c>
      <c r="AJ29" s="972">
        <v>980</v>
      </c>
      <c r="AK29" s="973">
        <v>1081</v>
      </c>
      <c r="AL29" s="972">
        <v>645</v>
      </c>
      <c r="AM29" s="972">
        <v>691</v>
      </c>
      <c r="AN29" s="972">
        <v>829</v>
      </c>
      <c r="AO29" s="972">
        <v>958</v>
      </c>
      <c r="AP29" s="972">
        <v>1069</v>
      </c>
      <c r="AQ29" s="973">
        <v>1179</v>
      </c>
      <c r="AR29" s="972">
        <v>860</v>
      </c>
      <c r="AS29" s="972">
        <v>922</v>
      </c>
      <c r="AT29" s="972">
        <v>1106</v>
      </c>
      <c r="AU29" s="972">
        <v>1278</v>
      </c>
      <c r="AV29" s="972">
        <v>1426</v>
      </c>
      <c r="AW29" s="973">
        <v>1573</v>
      </c>
    </row>
    <row r="30" spans="1:49" s="79" customFormat="1" x14ac:dyDescent="0.2">
      <c r="A30" s="962" t="s">
        <v>217</v>
      </c>
      <c r="B30" s="972">
        <v>322</v>
      </c>
      <c r="C30" s="972">
        <v>345</v>
      </c>
      <c r="D30" s="972">
        <v>414</v>
      </c>
      <c r="E30" s="972">
        <v>479</v>
      </c>
      <c r="F30" s="972">
        <v>534</v>
      </c>
      <c r="G30" s="973">
        <v>589</v>
      </c>
      <c r="H30" s="972">
        <v>376</v>
      </c>
      <c r="I30" s="972">
        <v>403</v>
      </c>
      <c r="J30" s="972">
        <v>483</v>
      </c>
      <c r="K30" s="972">
        <v>559</v>
      </c>
      <c r="L30" s="972">
        <v>623</v>
      </c>
      <c r="M30" s="973">
        <v>688</v>
      </c>
      <c r="N30" s="972">
        <v>430</v>
      </c>
      <c r="O30" s="972">
        <v>461</v>
      </c>
      <c r="P30" s="972">
        <v>553</v>
      </c>
      <c r="Q30" s="972">
        <v>639</v>
      </c>
      <c r="R30" s="972">
        <v>713</v>
      </c>
      <c r="S30" s="973">
        <v>786</v>
      </c>
      <c r="T30" s="972">
        <v>483</v>
      </c>
      <c r="U30" s="972">
        <v>518</v>
      </c>
      <c r="V30" s="972">
        <v>622</v>
      </c>
      <c r="W30" s="972">
        <v>718</v>
      </c>
      <c r="X30" s="972">
        <v>802</v>
      </c>
      <c r="Y30" s="973">
        <v>884</v>
      </c>
      <c r="Z30" s="974">
        <v>537</v>
      </c>
      <c r="AA30" s="974">
        <v>576</v>
      </c>
      <c r="AB30" s="974">
        <v>691</v>
      </c>
      <c r="AC30" s="974">
        <v>798</v>
      </c>
      <c r="AD30" s="974">
        <v>891</v>
      </c>
      <c r="AE30" s="947">
        <v>983</v>
      </c>
      <c r="AF30" s="972">
        <v>591</v>
      </c>
      <c r="AG30" s="972">
        <v>633</v>
      </c>
      <c r="AH30" s="972">
        <v>760</v>
      </c>
      <c r="AI30" s="972">
        <v>878</v>
      </c>
      <c r="AJ30" s="972">
        <v>980</v>
      </c>
      <c r="AK30" s="973">
        <v>1081</v>
      </c>
      <c r="AL30" s="972">
        <v>645</v>
      </c>
      <c r="AM30" s="972">
        <v>691</v>
      </c>
      <c r="AN30" s="972">
        <v>829</v>
      </c>
      <c r="AO30" s="972">
        <v>958</v>
      </c>
      <c r="AP30" s="972">
        <v>1069</v>
      </c>
      <c r="AQ30" s="973">
        <v>1179</v>
      </c>
      <c r="AR30" s="972">
        <v>860</v>
      </c>
      <c r="AS30" s="972">
        <v>922</v>
      </c>
      <c r="AT30" s="972">
        <v>1106</v>
      </c>
      <c r="AU30" s="972">
        <v>1278</v>
      </c>
      <c r="AV30" s="972">
        <v>1426</v>
      </c>
      <c r="AW30" s="973">
        <v>1573</v>
      </c>
    </row>
    <row r="31" spans="1:49" s="79" customFormat="1" x14ac:dyDescent="0.2">
      <c r="A31" s="962" t="s">
        <v>218</v>
      </c>
      <c r="B31" s="972">
        <v>322</v>
      </c>
      <c r="C31" s="972">
        <v>345</v>
      </c>
      <c r="D31" s="972">
        <v>414</v>
      </c>
      <c r="E31" s="972">
        <v>479</v>
      </c>
      <c r="F31" s="972">
        <v>534</v>
      </c>
      <c r="G31" s="973">
        <v>589</v>
      </c>
      <c r="H31" s="972">
        <v>376</v>
      </c>
      <c r="I31" s="972">
        <v>403</v>
      </c>
      <c r="J31" s="972">
        <v>483</v>
      </c>
      <c r="K31" s="972">
        <v>559</v>
      </c>
      <c r="L31" s="972">
        <v>623</v>
      </c>
      <c r="M31" s="973">
        <v>688</v>
      </c>
      <c r="N31" s="972">
        <v>430</v>
      </c>
      <c r="O31" s="972">
        <v>461</v>
      </c>
      <c r="P31" s="972">
        <v>553</v>
      </c>
      <c r="Q31" s="972">
        <v>639</v>
      </c>
      <c r="R31" s="972">
        <v>713</v>
      </c>
      <c r="S31" s="973">
        <v>786</v>
      </c>
      <c r="T31" s="972">
        <v>483</v>
      </c>
      <c r="U31" s="972">
        <v>518</v>
      </c>
      <c r="V31" s="972">
        <v>622</v>
      </c>
      <c r="W31" s="972">
        <v>718</v>
      </c>
      <c r="X31" s="972">
        <v>802</v>
      </c>
      <c r="Y31" s="973">
        <v>884</v>
      </c>
      <c r="Z31" s="974">
        <v>537</v>
      </c>
      <c r="AA31" s="974">
        <v>576</v>
      </c>
      <c r="AB31" s="974">
        <v>691</v>
      </c>
      <c r="AC31" s="974">
        <v>798</v>
      </c>
      <c r="AD31" s="974">
        <v>891</v>
      </c>
      <c r="AE31" s="947">
        <v>983</v>
      </c>
      <c r="AF31" s="972">
        <v>591</v>
      </c>
      <c r="AG31" s="972">
        <v>633</v>
      </c>
      <c r="AH31" s="972">
        <v>760</v>
      </c>
      <c r="AI31" s="972">
        <v>878</v>
      </c>
      <c r="AJ31" s="972">
        <v>980</v>
      </c>
      <c r="AK31" s="973">
        <v>1081</v>
      </c>
      <c r="AL31" s="972">
        <v>645</v>
      </c>
      <c r="AM31" s="972">
        <v>691</v>
      </c>
      <c r="AN31" s="972">
        <v>829</v>
      </c>
      <c r="AO31" s="972">
        <v>958</v>
      </c>
      <c r="AP31" s="972">
        <v>1069</v>
      </c>
      <c r="AQ31" s="973">
        <v>1179</v>
      </c>
      <c r="AR31" s="972">
        <v>860</v>
      </c>
      <c r="AS31" s="972">
        <v>922</v>
      </c>
      <c r="AT31" s="972">
        <v>1106</v>
      </c>
      <c r="AU31" s="972">
        <v>1278</v>
      </c>
      <c r="AV31" s="972">
        <v>1426</v>
      </c>
      <c r="AW31" s="973">
        <v>1573</v>
      </c>
    </row>
    <row r="32" spans="1:49" s="79" customFormat="1" x14ac:dyDescent="0.2">
      <c r="A32" s="962" t="s">
        <v>219</v>
      </c>
      <c r="B32" s="972">
        <v>376</v>
      </c>
      <c r="C32" s="972">
        <v>403</v>
      </c>
      <c r="D32" s="972">
        <v>484</v>
      </c>
      <c r="E32" s="972">
        <v>559</v>
      </c>
      <c r="F32" s="972">
        <v>624</v>
      </c>
      <c r="G32" s="973">
        <v>688</v>
      </c>
      <c r="H32" s="972">
        <v>439</v>
      </c>
      <c r="I32" s="972">
        <v>470</v>
      </c>
      <c r="J32" s="972">
        <v>565</v>
      </c>
      <c r="K32" s="972">
        <v>652</v>
      </c>
      <c r="L32" s="972">
        <v>728</v>
      </c>
      <c r="M32" s="973">
        <v>803</v>
      </c>
      <c r="N32" s="972">
        <v>502</v>
      </c>
      <c r="O32" s="972">
        <v>538</v>
      </c>
      <c r="P32" s="972">
        <v>646</v>
      </c>
      <c r="Q32" s="972">
        <v>746</v>
      </c>
      <c r="R32" s="972">
        <v>832</v>
      </c>
      <c r="S32" s="973">
        <v>918</v>
      </c>
      <c r="T32" s="972">
        <v>564</v>
      </c>
      <c r="U32" s="972">
        <v>605</v>
      </c>
      <c r="V32" s="972">
        <v>726</v>
      </c>
      <c r="W32" s="972">
        <v>839</v>
      </c>
      <c r="X32" s="972">
        <v>936</v>
      </c>
      <c r="Y32" s="973">
        <v>1033</v>
      </c>
      <c r="Z32" s="974">
        <v>627</v>
      </c>
      <c r="AA32" s="974">
        <v>672</v>
      </c>
      <c r="AB32" s="974">
        <v>807</v>
      </c>
      <c r="AC32" s="974">
        <v>932</v>
      </c>
      <c r="AD32" s="974">
        <v>1040</v>
      </c>
      <c r="AE32" s="947">
        <v>1148</v>
      </c>
      <c r="AF32" s="972">
        <v>690</v>
      </c>
      <c r="AG32" s="972">
        <v>739</v>
      </c>
      <c r="AH32" s="972">
        <v>888</v>
      </c>
      <c r="AI32" s="972">
        <v>1025</v>
      </c>
      <c r="AJ32" s="972">
        <v>1144</v>
      </c>
      <c r="AK32" s="973">
        <v>1262</v>
      </c>
      <c r="AL32" s="972">
        <v>753</v>
      </c>
      <c r="AM32" s="972">
        <v>807</v>
      </c>
      <c r="AN32" s="972">
        <v>969</v>
      </c>
      <c r="AO32" s="972">
        <v>1119</v>
      </c>
      <c r="AP32" s="972">
        <v>1248</v>
      </c>
      <c r="AQ32" s="973">
        <v>1377</v>
      </c>
      <c r="AR32" s="972">
        <v>1004</v>
      </c>
      <c r="AS32" s="972">
        <v>1076</v>
      </c>
      <c r="AT32" s="972">
        <v>1292</v>
      </c>
      <c r="AU32" s="972">
        <v>1492</v>
      </c>
      <c r="AV32" s="972">
        <v>1664</v>
      </c>
      <c r="AW32" s="973">
        <v>1837</v>
      </c>
    </row>
    <row r="33" spans="1:52" s="79" customFormat="1" x14ac:dyDescent="0.2">
      <c r="A33" s="962" t="s">
        <v>220</v>
      </c>
      <c r="B33" s="972">
        <v>342</v>
      </c>
      <c r="C33" s="972">
        <v>366</v>
      </c>
      <c r="D33" s="972">
        <v>439</v>
      </c>
      <c r="E33" s="972">
        <v>508</v>
      </c>
      <c r="F33" s="972">
        <v>567</v>
      </c>
      <c r="G33" s="973">
        <v>625</v>
      </c>
      <c r="H33" s="972">
        <v>399</v>
      </c>
      <c r="I33" s="972">
        <v>427</v>
      </c>
      <c r="J33" s="972">
        <v>512</v>
      </c>
      <c r="K33" s="972">
        <v>592</v>
      </c>
      <c r="L33" s="972">
        <v>661</v>
      </c>
      <c r="M33" s="973">
        <v>729</v>
      </c>
      <c r="N33" s="972">
        <v>456</v>
      </c>
      <c r="O33" s="972">
        <v>488</v>
      </c>
      <c r="P33" s="972">
        <v>586</v>
      </c>
      <c r="Q33" s="972">
        <v>677</v>
      </c>
      <c r="R33" s="972">
        <v>756</v>
      </c>
      <c r="S33" s="973">
        <v>834</v>
      </c>
      <c r="T33" s="972">
        <v>513</v>
      </c>
      <c r="U33" s="972">
        <v>549</v>
      </c>
      <c r="V33" s="972">
        <v>659</v>
      </c>
      <c r="W33" s="972">
        <v>762</v>
      </c>
      <c r="X33" s="972">
        <v>850</v>
      </c>
      <c r="Y33" s="973">
        <v>938</v>
      </c>
      <c r="Z33" s="974">
        <v>570</v>
      </c>
      <c r="AA33" s="974">
        <v>610</v>
      </c>
      <c r="AB33" s="974">
        <v>732</v>
      </c>
      <c r="AC33" s="974">
        <v>846</v>
      </c>
      <c r="AD33" s="974">
        <v>945</v>
      </c>
      <c r="AE33" s="947">
        <v>1042</v>
      </c>
      <c r="AF33" s="972">
        <v>627</v>
      </c>
      <c r="AG33" s="972">
        <v>671</v>
      </c>
      <c r="AH33" s="972">
        <v>805</v>
      </c>
      <c r="AI33" s="972">
        <v>931</v>
      </c>
      <c r="AJ33" s="972">
        <v>1039</v>
      </c>
      <c r="AK33" s="973">
        <v>1146</v>
      </c>
      <c r="AL33" s="972">
        <v>684</v>
      </c>
      <c r="AM33" s="972">
        <v>732</v>
      </c>
      <c r="AN33" s="972">
        <v>879</v>
      </c>
      <c r="AO33" s="972">
        <v>1016</v>
      </c>
      <c r="AP33" s="972">
        <v>1134</v>
      </c>
      <c r="AQ33" s="973">
        <v>1251</v>
      </c>
      <c r="AR33" s="972">
        <v>912</v>
      </c>
      <c r="AS33" s="972">
        <v>977</v>
      </c>
      <c r="AT33" s="972">
        <v>1172</v>
      </c>
      <c r="AU33" s="972">
        <v>1355</v>
      </c>
      <c r="AV33" s="972">
        <v>1512</v>
      </c>
      <c r="AW33" s="973">
        <v>1668</v>
      </c>
    </row>
    <row r="34" spans="1:52" s="79" customFormat="1" x14ac:dyDescent="0.2">
      <c r="A34" s="962" t="s">
        <v>221</v>
      </c>
      <c r="B34" s="972">
        <v>322</v>
      </c>
      <c r="C34" s="972">
        <v>345</v>
      </c>
      <c r="D34" s="972">
        <v>414</v>
      </c>
      <c r="E34" s="972">
        <v>479</v>
      </c>
      <c r="F34" s="972">
        <v>534</v>
      </c>
      <c r="G34" s="973">
        <v>589</v>
      </c>
      <c r="H34" s="972">
        <v>376</v>
      </c>
      <c r="I34" s="972">
        <v>403</v>
      </c>
      <c r="J34" s="972">
        <v>483</v>
      </c>
      <c r="K34" s="972">
        <v>559</v>
      </c>
      <c r="L34" s="972">
        <v>623</v>
      </c>
      <c r="M34" s="973">
        <v>688</v>
      </c>
      <c r="N34" s="972">
        <v>430</v>
      </c>
      <c r="O34" s="972">
        <v>461</v>
      </c>
      <c r="P34" s="972">
        <v>553</v>
      </c>
      <c r="Q34" s="972">
        <v>639</v>
      </c>
      <c r="R34" s="972">
        <v>713</v>
      </c>
      <c r="S34" s="973">
        <v>786</v>
      </c>
      <c r="T34" s="972">
        <v>483</v>
      </c>
      <c r="U34" s="972">
        <v>518</v>
      </c>
      <c r="V34" s="972">
        <v>622</v>
      </c>
      <c r="W34" s="972">
        <v>718</v>
      </c>
      <c r="X34" s="972">
        <v>802</v>
      </c>
      <c r="Y34" s="973">
        <v>884</v>
      </c>
      <c r="Z34" s="974">
        <v>537</v>
      </c>
      <c r="AA34" s="974">
        <v>576</v>
      </c>
      <c r="AB34" s="974">
        <v>691</v>
      </c>
      <c r="AC34" s="974">
        <v>798</v>
      </c>
      <c r="AD34" s="974">
        <v>891</v>
      </c>
      <c r="AE34" s="947">
        <v>983</v>
      </c>
      <c r="AF34" s="972">
        <v>591</v>
      </c>
      <c r="AG34" s="972">
        <v>633</v>
      </c>
      <c r="AH34" s="972">
        <v>760</v>
      </c>
      <c r="AI34" s="972">
        <v>878</v>
      </c>
      <c r="AJ34" s="972">
        <v>980</v>
      </c>
      <c r="AK34" s="973">
        <v>1081</v>
      </c>
      <c r="AL34" s="972">
        <v>645</v>
      </c>
      <c r="AM34" s="972">
        <v>691</v>
      </c>
      <c r="AN34" s="972">
        <v>829</v>
      </c>
      <c r="AO34" s="972">
        <v>958</v>
      </c>
      <c r="AP34" s="972">
        <v>1069</v>
      </c>
      <c r="AQ34" s="973">
        <v>1179</v>
      </c>
      <c r="AR34" s="972">
        <v>860</v>
      </c>
      <c r="AS34" s="972">
        <v>922</v>
      </c>
      <c r="AT34" s="972">
        <v>1106</v>
      </c>
      <c r="AU34" s="972">
        <v>1278</v>
      </c>
      <c r="AV34" s="972">
        <v>1426</v>
      </c>
      <c r="AW34" s="973">
        <v>1573</v>
      </c>
    </row>
    <row r="35" spans="1:52" s="79" customFormat="1" x14ac:dyDescent="0.2">
      <c r="A35" s="962" t="s">
        <v>222</v>
      </c>
      <c r="B35" s="972">
        <v>325</v>
      </c>
      <c r="C35" s="972">
        <v>348</v>
      </c>
      <c r="D35" s="972">
        <v>418</v>
      </c>
      <c r="E35" s="972">
        <v>483</v>
      </c>
      <c r="F35" s="972">
        <v>540</v>
      </c>
      <c r="G35" s="973">
        <v>595</v>
      </c>
      <c r="H35" s="972">
        <v>379</v>
      </c>
      <c r="I35" s="972">
        <v>406</v>
      </c>
      <c r="J35" s="972">
        <v>488</v>
      </c>
      <c r="K35" s="972">
        <v>564</v>
      </c>
      <c r="L35" s="972">
        <v>630</v>
      </c>
      <c r="M35" s="973">
        <v>694</v>
      </c>
      <c r="N35" s="972">
        <v>434</v>
      </c>
      <c r="O35" s="972">
        <v>465</v>
      </c>
      <c r="P35" s="972">
        <v>558</v>
      </c>
      <c r="Q35" s="972">
        <v>645</v>
      </c>
      <c r="R35" s="972">
        <v>720</v>
      </c>
      <c r="S35" s="973">
        <v>794</v>
      </c>
      <c r="T35" s="972">
        <v>488</v>
      </c>
      <c r="U35" s="972">
        <v>523</v>
      </c>
      <c r="V35" s="972">
        <v>627</v>
      </c>
      <c r="W35" s="972">
        <v>725</v>
      </c>
      <c r="X35" s="972">
        <v>810</v>
      </c>
      <c r="Y35" s="973">
        <v>893</v>
      </c>
      <c r="Z35" s="974">
        <v>542</v>
      </c>
      <c r="AA35" s="974">
        <v>581</v>
      </c>
      <c r="AB35" s="974">
        <v>697</v>
      </c>
      <c r="AC35" s="974">
        <v>806</v>
      </c>
      <c r="AD35" s="974">
        <v>900</v>
      </c>
      <c r="AE35" s="947">
        <v>992</v>
      </c>
      <c r="AF35" s="972">
        <v>596</v>
      </c>
      <c r="AG35" s="972">
        <v>639</v>
      </c>
      <c r="AH35" s="972">
        <v>767</v>
      </c>
      <c r="AI35" s="972">
        <v>886</v>
      </c>
      <c r="AJ35" s="972">
        <v>990</v>
      </c>
      <c r="AK35" s="973">
        <v>1091</v>
      </c>
      <c r="AL35" s="972">
        <v>651</v>
      </c>
      <c r="AM35" s="972">
        <v>697</v>
      </c>
      <c r="AN35" s="972">
        <v>837</v>
      </c>
      <c r="AO35" s="972">
        <v>967</v>
      </c>
      <c r="AP35" s="972">
        <v>1080</v>
      </c>
      <c r="AQ35" s="973">
        <v>1191</v>
      </c>
      <c r="AR35" s="972">
        <v>868</v>
      </c>
      <c r="AS35" s="972">
        <v>930</v>
      </c>
      <c r="AT35" s="972">
        <v>1116</v>
      </c>
      <c r="AU35" s="972">
        <v>1290</v>
      </c>
      <c r="AV35" s="972">
        <v>1440</v>
      </c>
      <c r="AW35" s="973">
        <v>1588</v>
      </c>
    </row>
    <row r="36" spans="1:52" s="79" customFormat="1" x14ac:dyDescent="0.2">
      <c r="A36" s="962" t="s">
        <v>223</v>
      </c>
      <c r="B36" s="972">
        <v>322</v>
      </c>
      <c r="C36" s="972">
        <v>345</v>
      </c>
      <c r="D36" s="972">
        <v>414</v>
      </c>
      <c r="E36" s="972">
        <v>479</v>
      </c>
      <c r="F36" s="972">
        <v>534</v>
      </c>
      <c r="G36" s="973">
        <v>589</v>
      </c>
      <c r="H36" s="972">
        <v>376</v>
      </c>
      <c r="I36" s="972">
        <v>403</v>
      </c>
      <c r="J36" s="972">
        <v>483</v>
      </c>
      <c r="K36" s="972">
        <v>559</v>
      </c>
      <c r="L36" s="972">
        <v>623</v>
      </c>
      <c r="M36" s="973">
        <v>688</v>
      </c>
      <c r="N36" s="972">
        <v>430</v>
      </c>
      <c r="O36" s="972">
        <v>461</v>
      </c>
      <c r="P36" s="972">
        <v>553</v>
      </c>
      <c r="Q36" s="972">
        <v>639</v>
      </c>
      <c r="R36" s="972">
        <v>713</v>
      </c>
      <c r="S36" s="973">
        <v>786</v>
      </c>
      <c r="T36" s="972">
        <v>483</v>
      </c>
      <c r="U36" s="972">
        <v>518</v>
      </c>
      <c r="V36" s="972">
        <v>622</v>
      </c>
      <c r="W36" s="972">
        <v>718</v>
      </c>
      <c r="X36" s="972">
        <v>802</v>
      </c>
      <c r="Y36" s="973">
        <v>884</v>
      </c>
      <c r="Z36" s="974">
        <v>537</v>
      </c>
      <c r="AA36" s="974">
        <v>576</v>
      </c>
      <c r="AB36" s="974">
        <v>691</v>
      </c>
      <c r="AC36" s="974">
        <v>798</v>
      </c>
      <c r="AD36" s="974">
        <v>891</v>
      </c>
      <c r="AE36" s="947">
        <v>983</v>
      </c>
      <c r="AF36" s="972">
        <v>591</v>
      </c>
      <c r="AG36" s="972">
        <v>633</v>
      </c>
      <c r="AH36" s="972">
        <v>760</v>
      </c>
      <c r="AI36" s="972">
        <v>878</v>
      </c>
      <c r="AJ36" s="972">
        <v>980</v>
      </c>
      <c r="AK36" s="973">
        <v>1081</v>
      </c>
      <c r="AL36" s="972">
        <v>645</v>
      </c>
      <c r="AM36" s="972">
        <v>691</v>
      </c>
      <c r="AN36" s="972">
        <v>829</v>
      </c>
      <c r="AO36" s="972">
        <v>958</v>
      </c>
      <c r="AP36" s="972">
        <v>1069</v>
      </c>
      <c r="AQ36" s="973">
        <v>1179</v>
      </c>
      <c r="AR36" s="972">
        <v>860</v>
      </c>
      <c r="AS36" s="972">
        <v>922</v>
      </c>
      <c r="AT36" s="972">
        <v>1106</v>
      </c>
      <c r="AU36" s="972">
        <v>1278</v>
      </c>
      <c r="AV36" s="972">
        <v>1426</v>
      </c>
      <c r="AW36" s="973">
        <v>1573</v>
      </c>
    </row>
    <row r="37" spans="1:52" s="79" customFormat="1" x14ac:dyDescent="0.2">
      <c r="A37" s="962" t="s">
        <v>224</v>
      </c>
      <c r="B37" s="972">
        <v>322</v>
      </c>
      <c r="C37" s="972">
        <v>345</v>
      </c>
      <c r="D37" s="972">
        <v>414</v>
      </c>
      <c r="E37" s="972">
        <v>479</v>
      </c>
      <c r="F37" s="972">
        <v>534</v>
      </c>
      <c r="G37" s="973">
        <v>589</v>
      </c>
      <c r="H37" s="972">
        <v>376</v>
      </c>
      <c r="I37" s="972">
        <v>403</v>
      </c>
      <c r="J37" s="972">
        <v>483</v>
      </c>
      <c r="K37" s="972">
        <v>559</v>
      </c>
      <c r="L37" s="972">
        <v>623</v>
      </c>
      <c r="M37" s="973">
        <v>688</v>
      </c>
      <c r="N37" s="972">
        <v>430</v>
      </c>
      <c r="O37" s="972">
        <v>461</v>
      </c>
      <c r="P37" s="972">
        <v>553</v>
      </c>
      <c r="Q37" s="972">
        <v>639</v>
      </c>
      <c r="R37" s="972">
        <v>713</v>
      </c>
      <c r="S37" s="973">
        <v>786</v>
      </c>
      <c r="T37" s="972">
        <v>483</v>
      </c>
      <c r="U37" s="972">
        <v>518</v>
      </c>
      <c r="V37" s="972">
        <v>622</v>
      </c>
      <c r="W37" s="972">
        <v>718</v>
      </c>
      <c r="X37" s="972">
        <v>802</v>
      </c>
      <c r="Y37" s="973">
        <v>884</v>
      </c>
      <c r="Z37" s="974">
        <v>537</v>
      </c>
      <c r="AA37" s="974">
        <v>576</v>
      </c>
      <c r="AB37" s="974">
        <v>691</v>
      </c>
      <c r="AC37" s="974">
        <v>798</v>
      </c>
      <c r="AD37" s="974">
        <v>891</v>
      </c>
      <c r="AE37" s="947">
        <v>983</v>
      </c>
      <c r="AF37" s="972">
        <v>591</v>
      </c>
      <c r="AG37" s="972">
        <v>633</v>
      </c>
      <c r="AH37" s="972">
        <v>760</v>
      </c>
      <c r="AI37" s="972">
        <v>878</v>
      </c>
      <c r="AJ37" s="972">
        <v>980</v>
      </c>
      <c r="AK37" s="973">
        <v>1081</v>
      </c>
      <c r="AL37" s="972">
        <v>645</v>
      </c>
      <c r="AM37" s="972">
        <v>691</v>
      </c>
      <c r="AN37" s="972">
        <v>829</v>
      </c>
      <c r="AO37" s="972">
        <v>958</v>
      </c>
      <c r="AP37" s="972">
        <v>1069</v>
      </c>
      <c r="AQ37" s="973">
        <v>1179</v>
      </c>
      <c r="AR37" s="972">
        <v>860</v>
      </c>
      <c r="AS37" s="972">
        <v>922</v>
      </c>
      <c r="AT37" s="972">
        <v>1106</v>
      </c>
      <c r="AU37" s="972">
        <v>1278</v>
      </c>
      <c r="AV37" s="972">
        <v>1426</v>
      </c>
      <c r="AW37" s="973">
        <v>1573</v>
      </c>
    </row>
    <row r="38" spans="1:52" s="79" customFormat="1" x14ac:dyDescent="0.2">
      <c r="A38" s="962" t="s">
        <v>225</v>
      </c>
      <c r="B38" s="972">
        <v>367</v>
      </c>
      <c r="C38" s="972">
        <v>393</v>
      </c>
      <c r="D38" s="972">
        <v>472</v>
      </c>
      <c r="E38" s="972">
        <v>546</v>
      </c>
      <c r="F38" s="972">
        <v>609</v>
      </c>
      <c r="G38" s="973">
        <v>672</v>
      </c>
      <c r="H38" s="972">
        <v>428</v>
      </c>
      <c r="I38" s="972">
        <v>459</v>
      </c>
      <c r="J38" s="972">
        <v>551</v>
      </c>
      <c r="K38" s="972">
        <v>637</v>
      </c>
      <c r="L38" s="972">
        <v>710</v>
      </c>
      <c r="M38" s="973">
        <v>784</v>
      </c>
      <c r="N38" s="972">
        <v>490</v>
      </c>
      <c r="O38" s="972">
        <v>525</v>
      </c>
      <c r="P38" s="972">
        <v>630</v>
      </c>
      <c r="Q38" s="972">
        <v>728</v>
      </c>
      <c r="R38" s="972">
        <v>812</v>
      </c>
      <c r="S38" s="973">
        <v>896</v>
      </c>
      <c r="T38" s="972">
        <v>551</v>
      </c>
      <c r="U38" s="972">
        <v>590</v>
      </c>
      <c r="V38" s="972">
        <v>708</v>
      </c>
      <c r="W38" s="972">
        <v>819</v>
      </c>
      <c r="X38" s="972">
        <v>913</v>
      </c>
      <c r="Y38" s="973">
        <v>1008</v>
      </c>
      <c r="Z38" s="974">
        <v>612</v>
      </c>
      <c r="AA38" s="974">
        <v>656</v>
      </c>
      <c r="AB38" s="974">
        <v>787</v>
      </c>
      <c r="AC38" s="974">
        <v>910</v>
      </c>
      <c r="AD38" s="974">
        <v>1015</v>
      </c>
      <c r="AE38" s="947">
        <v>1120</v>
      </c>
      <c r="AF38" s="972">
        <v>673</v>
      </c>
      <c r="AG38" s="972">
        <v>721</v>
      </c>
      <c r="AH38" s="972">
        <v>866</v>
      </c>
      <c r="AI38" s="972">
        <v>1001</v>
      </c>
      <c r="AJ38" s="972">
        <v>1116</v>
      </c>
      <c r="AK38" s="973">
        <v>1232</v>
      </c>
      <c r="AL38" s="972">
        <v>735</v>
      </c>
      <c r="AM38" s="972">
        <v>787</v>
      </c>
      <c r="AN38" s="972">
        <v>945</v>
      </c>
      <c r="AO38" s="972">
        <v>1092</v>
      </c>
      <c r="AP38" s="972">
        <v>1218</v>
      </c>
      <c r="AQ38" s="973">
        <v>1344</v>
      </c>
      <c r="AR38" s="972">
        <v>980</v>
      </c>
      <c r="AS38" s="972">
        <v>1050</v>
      </c>
      <c r="AT38" s="972">
        <v>1260</v>
      </c>
      <c r="AU38" s="972">
        <v>1456</v>
      </c>
      <c r="AV38" s="972">
        <v>1624</v>
      </c>
      <c r="AW38" s="973">
        <v>1792</v>
      </c>
    </row>
    <row r="39" spans="1:52" s="79" customFormat="1" x14ac:dyDescent="0.2">
      <c r="A39" s="962" t="s">
        <v>226</v>
      </c>
      <c r="B39" s="972">
        <v>322</v>
      </c>
      <c r="C39" s="972">
        <v>345</v>
      </c>
      <c r="D39" s="972">
        <v>414</v>
      </c>
      <c r="E39" s="972">
        <v>479</v>
      </c>
      <c r="F39" s="972">
        <v>534</v>
      </c>
      <c r="G39" s="973">
        <v>589</v>
      </c>
      <c r="H39" s="972">
        <v>376</v>
      </c>
      <c r="I39" s="972">
        <v>403</v>
      </c>
      <c r="J39" s="972">
        <v>483</v>
      </c>
      <c r="K39" s="972">
        <v>559</v>
      </c>
      <c r="L39" s="972">
        <v>623</v>
      </c>
      <c r="M39" s="973">
        <v>688</v>
      </c>
      <c r="N39" s="972">
        <v>430</v>
      </c>
      <c r="O39" s="972">
        <v>461</v>
      </c>
      <c r="P39" s="972">
        <v>553</v>
      </c>
      <c r="Q39" s="972">
        <v>639</v>
      </c>
      <c r="R39" s="972">
        <v>713</v>
      </c>
      <c r="S39" s="973">
        <v>786</v>
      </c>
      <c r="T39" s="972">
        <v>483</v>
      </c>
      <c r="U39" s="972">
        <v>518</v>
      </c>
      <c r="V39" s="972">
        <v>622</v>
      </c>
      <c r="W39" s="972">
        <v>718</v>
      </c>
      <c r="X39" s="972">
        <v>802</v>
      </c>
      <c r="Y39" s="973">
        <v>884</v>
      </c>
      <c r="Z39" s="974">
        <v>537</v>
      </c>
      <c r="AA39" s="974">
        <v>576</v>
      </c>
      <c r="AB39" s="974">
        <v>691</v>
      </c>
      <c r="AC39" s="974">
        <v>798</v>
      </c>
      <c r="AD39" s="974">
        <v>891</v>
      </c>
      <c r="AE39" s="947">
        <v>983</v>
      </c>
      <c r="AF39" s="972">
        <v>591</v>
      </c>
      <c r="AG39" s="972">
        <v>633</v>
      </c>
      <c r="AH39" s="972">
        <v>760</v>
      </c>
      <c r="AI39" s="972">
        <v>878</v>
      </c>
      <c r="AJ39" s="972">
        <v>980</v>
      </c>
      <c r="AK39" s="973">
        <v>1081</v>
      </c>
      <c r="AL39" s="972">
        <v>645</v>
      </c>
      <c r="AM39" s="972">
        <v>691</v>
      </c>
      <c r="AN39" s="972">
        <v>829</v>
      </c>
      <c r="AO39" s="972">
        <v>958</v>
      </c>
      <c r="AP39" s="972">
        <v>1069</v>
      </c>
      <c r="AQ39" s="973">
        <v>1179</v>
      </c>
      <c r="AR39" s="972">
        <v>860</v>
      </c>
      <c r="AS39" s="972">
        <v>922</v>
      </c>
      <c r="AT39" s="972">
        <v>1106</v>
      </c>
      <c r="AU39" s="972">
        <v>1278</v>
      </c>
      <c r="AV39" s="972">
        <v>1426</v>
      </c>
      <c r="AW39" s="973">
        <v>1573</v>
      </c>
      <c r="AX39" s="80"/>
      <c r="AY39" s="80"/>
      <c r="AZ39" s="80"/>
    </row>
    <row r="40" spans="1:52" s="79" customFormat="1" x14ac:dyDescent="0.2">
      <c r="A40" s="962" t="s">
        <v>227</v>
      </c>
      <c r="B40" s="972">
        <v>339</v>
      </c>
      <c r="C40" s="972">
        <v>363</v>
      </c>
      <c r="D40" s="972">
        <v>435</v>
      </c>
      <c r="E40" s="972">
        <v>503</v>
      </c>
      <c r="F40" s="972">
        <v>561</v>
      </c>
      <c r="G40" s="973">
        <v>619</v>
      </c>
      <c r="H40" s="972">
        <v>395</v>
      </c>
      <c r="I40" s="972">
        <v>423</v>
      </c>
      <c r="J40" s="972">
        <v>508</v>
      </c>
      <c r="K40" s="972">
        <v>587</v>
      </c>
      <c r="L40" s="972">
        <v>655</v>
      </c>
      <c r="M40" s="973">
        <v>722</v>
      </c>
      <c r="N40" s="972">
        <v>452</v>
      </c>
      <c r="O40" s="972">
        <v>484</v>
      </c>
      <c r="P40" s="972">
        <v>581</v>
      </c>
      <c r="Q40" s="972">
        <v>671</v>
      </c>
      <c r="R40" s="972">
        <v>749</v>
      </c>
      <c r="S40" s="973">
        <v>826</v>
      </c>
      <c r="T40" s="972">
        <v>508</v>
      </c>
      <c r="U40" s="972">
        <v>544</v>
      </c>
      <c r="V40" s="972">
        <v>653</v>
      </c>
      <c r="W40" s="972">
        <v>754</v>
      </c>
      <c r="X40" s="972">
        <v>842</v>
      </c>
      <c r="Y40" s="973">
        <v>929</v>
      </c>
      <c r="Z40" s="974">
        <v>565</v>
      </c>
      <c r="AA40" s="974">
        <v>605</v>
      </c>
      <c r="AB40" s="974">
        <v>726</v>
      </c>
      <c r="AC40" s="974">
        <v>838</v>
      </c>
      <c r="AD40" s="974">
        <v>936</v>
      </c>
      <c r="AE40" s="947">
        <v>1032</v>
      </c>
      <c r="AF40" s="972">
        <v>621</v>
      </c>
      <c r="AG40" s="972">
        <v>665</v>
      </c>
      <c r="AH40" s="972">
        <v>798</v>
      </c>
      <c r="AI40" s="972">
        <v>922</v>
      </c>
      <c r="AJ40" s="972">
        <v>1029</v>
      </c>
      <c r="AK40" s="973">
        <v>1135</v>
      </c>
      <c r="AL40" s="972">
        <v>678</v>
      </c>
      <c r="AM40" s="972">
        <v>726</v>
      </c>
      <c r="AN40" s="972">
        <v>871</v>
      </c>
      <c r="AO40" s="972">
        <v>1006</v>
      </c>
      <c r="AP40" s="972">
        <v>1123</v>
      </c>
      <c r="AQ40" s="973">
        <v>1239</v>
      </c>
      <c r="AR40" s="972">
        <v>904</v>
      </c>
      <c r="AS40" s="972">
        <v>968</v>
      </c>
      <c r="AT40" s="972">
        <v>1162</v>
      </c>
      <c r="AU40" s="972">
        <v>1342</v>
      </c>
      <c r="AV40" s="972">
        <v>1498</v>
      </c>
      <c r="AW40" s="973">
        <v>1652</v>
      </c>
    </row>
    <row r="41" spans="1:52" s="79" customFormat="1" x14ac:dyDescent="0.2">
      <c r="A41" s="962" t="s">
        <v>228</v>
      </c>
      <c r="B41" s="972">
        <v>322</v>
      </c>
      <c r="C41" s="972">
        <v>345</v>
      </c>
      <c r="D41" s="972">
        <v>414</v>
      </c>
      <c r="E41" s="972">
        <v>479</v>
      </c>
      <c r="F41" s="972">
        <v>534</v>
      </c>
      <c r="G41" s="973">
        <v>589</v>
      </c>
      <c r="H41" s="972">
        <v>376</v>
      </c>
      <c r="I41" s="972">
        <v>403</v>
      </c>
      <c r="J41" s="972">
        <v>483</v>
      </c>
      <c r="K41" s="972">
        <v>559</v>
      </c>
      <c r="L41" s="972">
        <v>623</v>
      </c>
      <c r="M41" s="973">
        <v>688</v>
      </c>
      <c r="N41" s="972">
        <v>430</v>
      </c>
      <c r="O41" s="972">
        <v>461</v>
      </c>
      <c r="P41" s="972">
        <v>553</v>
      </c>
      <c r="Q41" s="972">
        <v>639</v>
      </c>
      <c r="R41" s="972">
        <v>713</v>
      </c>
      <c r="S41" s="973">
        <v>786</v>
      </c>
      <c r="T41" s="972">
        <v>483</v>
      </c>
      <c r="U41" s="972">
        <v>518</v>
      </c>
      <c r="V41" s="972">
        <v>622</v>
      </c>
      <c r="W41" s="972">
        <v>718</v>
      </c>
      <c r="X41" s="972">
        <v>802</v>
      </c>
      <c r="Y41" s="973">
        <v>884</v>
      </c>
      <c r="Z41" s="974">
        <v>537</v>
      </c>
      <c r="AA41" s="974">
        <v>576</v>
      </c>
      <c r="AB41" s="974">
        <v>691</v>
      </c>
      <c r="AC41" s="974">
        <v>798</v>
      </c>
      <c r="AD41" s="974">
        <v>891</v>
      </c>
      <c r="AE41" s="947">
        <v>983</v>
      </c>
      <c r="AF41" s="972">
        <v>591</v>
      </c>
      <c r="AG41" s="972">
        <v>633</v>
      </c>
      <c r="AH41" s="972">
        <v>760</v>
      </c>
      <c r="AI41" s="972">
        <v>878</v>
      </c>
      <c r="AJ41" s="972">
        <v>980</v>
      </c>
      <c r="AK41" s="973">
        <v>1081</v>
      </c>
      <c r="AL41" s="972">
        <v>645</v>
      </c>
      <c r="AM41" s="972">
        <v>691</v>
      </c>
      <c r="AN41" s="972">
        <v>829</v>
      </c>
      <c r="AO41" s="972">
        <v>958</v>
      </c>
      <c r="AP41" s="972">
        <v>1069</v>
      </c>
      <c r="AQ41" s="973">
        <v>1179</v>
      </c>
      <c r="AR41" s="972">
        <v>860</v>
      </c>
      <c r="AS41" s="972">
        <v>922</v>
      </c>
      <c r="AT41" s="972">
        <v>1106</v>
      </c>
      <c r="AU41" s="972">
        <v>1278</v>
      </c>
      <c r="AV41" s="972">
        <v>1426</v>
      </c>
      <c r="AW41" s="973">
        <v>1573</v>
      </c>
    </row>
    <row r="42" spans="1:52" s="79" customFormat="1" x14ac:dyDescent="0.2">
      <c r="A42" s="962" t="s">
        <v>229</v>
      </c>
      <c r="B42" s="972">
        <v>371</v>
      </c>
      <c r="C42" s="972">
        <v>397</v>
      </c>
      <c r="D42" s="972">
        <v>477</v>
      </c>
      <c r="E42" s="972">
        <v>550</v>
      </c>
      <c r="F42" s="972">
        <v>614</v>
      </c>
      <c r="G42" s="973">
        <v>678</v>
      </c>
      <c r="H42" s="972">
        <v>433</v>
      </c>
      <c r="I42" s="972">
        <v>463</v>
      </c>
      <c r="J42" s="972">
        <v>556</v>
      </c>
      <c r="K42" s="972">
        <v>642</v>
      </c>
      <c r="L42" s="972">
        <v>716</v>
      </c>
      <c r="M42" s="973">
        <v>791</v>
      </c>
      <c r="N42" s="972">
        <v>495</v>
      </c>
      <c r="O42" s="972">
        <v>530</v>
      </c>
      <c r="P42" s="972">
        <v>636</v>
      </c>
      <c r="Q42" s="972">
        <v>734</v>
      </c>
      <c r="R42" s="972">
        <v>819</v>
      </c>
      <c r="S42" s="973">
        <v>904</v>
      </c>
      <c r="T42" s="972">
        <v>556</v>
      </c>
      <c r="U42" s="972">
        <v>596</v>
      </c>
      <c r="V42" s="972">
        <v>715</v>
      </c>
      <c r="W42" s="972">
        <v>826</v>
      </c>
      <c r="X42" s="972">
        <v>921</v>
      </c>
      <c r="Y42" s="973">
        <v>1017</v>
      </c>
      <c r="Z42" s="974">
        <v>618</v>
      </c>
      <c r="AA42" s="974">
        <v>662</v>
      </c>
      <c r="AB42" s="974">
        <v>795</v>
      </c>
      <c r="AC42" s="974">
        <v>918</v>
      </c>
      <c r="AD42" s="974">
        <v>1023</v>
      </c>
      <c r="AE42" s="947">
        <v>1130</v>
      </c>
      <c r="AF42" s="972">
        <v>680</v>
      </c>
      <c r="AG42" s="972">
        <v>728</v>
      </c>
      <c r="AH42" s="972">
        <v>874</v>
      </c>
      <c r="AI42" s="972">
        <v>1009</v>
      </c>
      <c r="AJ42" s="972">
        <v>1126</v>
      </c>
      <c r="AK42" s="973">
        <v>1243</v>
      </c>
      <c r="AL42" s="972">
        <v>742</v>
      </c>
      <c r="AM42" s="972">
        <v>795</v>
      </c>
      <c r="AN42" s="972">
        <v>954</v>
      </c>
      <c r="AO42" s="972">
        <v>1101</v>
      </c>
      <c r="AP42" s="972">
        <v>1228</v>
      </c>
      <c r="AQ42" s="973">
        <v>1356</v>
      </c>
      <c r="AR42" s="972">
        <v>990</v>
      </c>
      <c r="AS42" s="972">
        <v>1060</v>
      </c>
      <c r="AT42" s="972">
        <v>1272</v>
      </c>
      <c r="AU42" s="972">
        <v>1469</v>
      </c>
      <c r="AV42" s="972">
        <v>1638</v>
      </c>
      <c r="AW42" s="973">
        <v>1808</v>
      </c>
    </row>
    <row r="43" spans="1:52" s="79" customFormat="1" x14ac:dyDescent="0.2">
      <c r="A43" s="962" t="s">
        <v>230</v>
      </c>
      <c r="B43" s="972">
        <v>332</v>
      </c>
      <c r="C43" s="972">
        <v>355</v>
      </c>
      <c r="D43" s="972">
        <v>426</v>
      </c>
      <c r="E43" s="972">
        <v>493</v>
      </c>
      <c r="F43" s="972">
        <v>550</v>
      </c>
      <c r="G43" s="973">
        <v>607</v>
      </c>
      <c r="H43" s="972">
        <v>387</v>
      </c>
      <c r="I43" s="972">
        <v>415</v>
      </c>
      <c r="J43" s="972">
        <v>497</v>
      </c>
      <c r="K43" s="972">
        <v>575</v>
      </c>
      <c r="L43" s="972">
        <v>642</v>
      </c>
      <c r="M43" s="973">
        <v>708</v>
      </c>
      <c r="N43" s="972">
        <v>443</v>
      </c>
      <c r="O43" s="972">
        <v>474</v>
      </c>
      <c r="P43" s="972">
        <v>569</v>
      </c>
      <c r="Q43" s="972">
        <v>657</v>
      </c>
      <c r="R43" s="972">
        <v>734</v>
      </c>
      <c r="S43" s="973">
        <v>809</v>
      </c>
      <c r="T43" s="972">
        <v>498</v>
      </c>
      <c r="U43" s="972">
        <v>533</v>
      </c>
      <c r="V43" s="972">
        <v>640</v>
      </c>
      <c r="W43" s="972">
        <v>739</v>
      </c>
      <c r="X43" s="972">
        <v>825</v>
      </c>
      <c r="Y43" s="973">
        <v>910</v>
      </c>
      <c r="Z43" s="974">
        <v>553</v>
      </c>
      <c r="AA43" s="974">
        <v>593</v>
      </c>
      <c r="AB43" s="974">
        <v>711</v>
      </c>
      <c r="AC43" s="974">
        <v>821</v>
      </c>
      <c r="AD43" s="974">
        <v>917</v>
      </c>
      <c r="AE43" s="947">
        <v>1011</v>
      </c>
      <c r="AF43" s="972">
        <v>609</v>
      </c>
      <c r="AG43" s="972">
        <v>652</v>
      </c>
      <c r="AH43" s="972">
        <v>782</v>
      </c>
      <c r="AI43" s="972">
        <v>904</v>
      </c>
      <c r="AJ43" s="972">
        <v>1009</v>
      </c>
      <c r="AK43" s="973">
        <v>1113</v>
      </c>
      <c r="AL43" s="972">
        <v>664</v>
      </c>
      <c r="AM43" s="972">
        <v>711</v>
      </c>
      <c r="AN43" s="972">
        <v>853</v>
      </c>
      <c r="AO43" s="972">
        <v>986</v>
      </c>
      <c r="AP43" s="972">
        <v>1101</v>
      </c>
      <c r="AQ43" s="973">
        <v>1214</v>
      </c>
      <c r="AR43" s="972">
        <v>886</v>
      </c>
      <c r="AS43" s="972">
        <v>949</v>
      </c>
      <c r="AT43" s="972">
        <v>1138</v>
      </c>
      <c r="AU43" s="972">
        <v>1315</v>
      </c>
      <c r="AV43" s="972">
        <v>1468</v>
      </c>
      <c r="AW43" s="973">
        <v>1619</v>
      </c>
    </row>
    <row r="44" spans="1:52" s="79" customFormat="1" x14ac:dyDescent="0.2">
      <c r="A44" s="1118" t="s">
        <v>231</v>
      </c>
      <c r="B44" s="1098">
        <v>507</v>
      </c>
      <c r="C44" s="1098">
        <v>543</v>
      </c>
      <c r="D44" s="1098">
        <v>652</v>
      </c>
      <c r="E44" s="1098">
        <v>754</v>
      </c>
      <c r="F44" s="1098">
        <v>889</v>
      </c>
      <c r="G44" s="1099">
        <v>1059</v>
      </c>
      <c r="H44" s="1098">
        <f>(N44+B44)/2</f>
        <v>592</v>
      </c>
      <c r="I44" s="1098">
        <f t="shared" ref="I44:M44" si="0">(O44+C44)/2</f>
        <v>634</v>
      </c>
      <c r="J44" s="1098">
        <f t="shared" si="0"/>
        <v>761.5</v>
      </c>
      <c r="K44" s="1098">
        <f t="shared" si="0"/>
        <v>880</v>
      </c>
      <c r="L44" s="1098">
        <f t="shared" si="0"/>
        <v>1005.5</v>
      </c>
      <c r="M44" s="1098">
        <f t="shared" si="0"/>
        <v>1149</v>
      </c>
      <c r="N44" s="1098">
        <v>677</v>
      </c>
      <c r="O44" s="1098">
        <v>725</v>
      </c>
      <c r="P44" s="1098">
        <v>871</v>
      </c>
      <c r="Q44" s="1098">
        <v>1006</v>
      </c>
      <c r="R44" s="1098">
        <v>1122</v>
      </c>
      <c r="S44" s="1099">
        <v>1239</v>
      </c>
      <c r="T44" s="1098">
        <v>761</v>
      </c>
      <c r="U44" s="1098">
        <v>816</v>
      </c>
      <c r="V44" s="1098">
        <v>979</v>
      </c>
      <c r="W44" s="1098">
        <v>1131</v>
      </c>
      <c r="X44" s="1098">
        <v>1262</v>
      </c>
      <c r="Y44" s="1099">
        <v>1393</v>
      </c>
      <c r="Z44" s="1100">
        <v>846</v>
      </c>
      <c r="AA44" s="1100">
        <v>906</v>
      </c>
      <c r="AB44" s="1100">
        <v>1088</v>
      </c>
      <c r="AC44" s="1100">
        <v>1257</v>
      </c>
      <c r="AD44" s="1100">
        <v>1402</v>
      </c>
      <c r="AE44" s="1101">
        <v>1548</v>
      </c>
      <c r="AF44" s="1098">
        <v>930</v>
      </c>
      <c r="AG44" s="1098">
        <v>997</v>
      </c>
      <c r="AH44" s="1098">
        <v>1197</v>
      </c>
      <c r="AI44" s="1098">
        <v>1383</v>
      </c>
      <c r="AJ44" s="1098">
        <v>1542</v>
      </c>
      <c r="AK44" s="1099">
        <v>1702</v>
      </c>
      <c r="AL44" s="1098">
        <v>1015</v>
      </c>
      <c r="AM44" s="1098">
        <v>1088</v>
      </c>
      <c r="AN44" s="1098">
        <v>1306</v>
      </c>
      <c r="AO44" s="1098">
        <v>1509</v>
      </c>
      <c r="AP44" s="1098">
        <v>1683</v>
      </c>
      <c r="AQ44" s="1099">
        <v>1857</v>
      </c>
      <c r="AR44" s="1098">
        <v>1353</v>
      </c>
      <c r="AS44" s="1098">
        <v>1450</v>
      </c>
      <c r="AT44" s="1098">
        <v>1741</v>
      </c>
      <c r="AU44" s="1098">
        <v>2011</v>
      </c>
      <c r="AV44" s="1098">
        <v>2243</v>
      </c>
      <c r="AW44" s="1099">
        <v>2476</v>
      </c>
    </row>
    <row r="45" spans="1:52" s="79" customFormat="1" x14ac:dyDescent="0.2">
      <c r="A45" s="962" t="s">
        <v>157</v>
      </c>
      <c r="B45" s="972">
        <v>371</v>
      </c>
      <c r="C45" s="972">
        <v>397</v>
      </c>
      <c r="D45" s="972">
        <v>477</v>
      </c>
      <c r="E45" s="972">
        <v>550</v>
      </c>
      <c r="F45" s="972">
        <v>614</v>
      </c>
      <c r="G45" s="973">
        <v>678</v>
      </c>
      <c r="H45" s="972">
        <v>433</v>
      </c>
      <c r="I45" s="972">
        <v>463</v>
      </c>
      <c r="J45" s="972">
        <v>556</v>
      </c>
      <c r="K45" s="972">
        <v>642</v>
      </c>
      <c r="L45" s="972">
        <v>716</v>
      </c>
      <c r="M45" s="973">
        <v>791</v>
      </c>
      <c r="N45" s="972">
        <v>495</v>
      </c>
      <c r="O45" s="972">
        <v>530</v>
      </c>
      <c r="P45" s="972">
        <v>636</v>
      </c>
      <c r="Q45" s="972">
        <v>734</v>
      </c>
      <c r="R45" s="972">
        <v>819</v>
      </c>
      <c r="S45" s="973">
        <v>904</v>
      </c>
      <c r="T45" s="972">
        <v>556</v>
      </c>
      <c r="U45" s="972">
        <v>596</v>
      </c>
      <c r="V45" s="972">
        <v>715</v>
      </c>
      <c r="W45" s="972">
        <v>826</v>
      </c>
      <c r="X45" s="972">
        <v>921</v>
      </c>
      <c r="Y45" s="973">
        <v>1017</v>
      </c>
      <c r="Z45" s="974">
        <v>618</v>
      </c>
      <c r="AA45" s="974">
        <v>662</v>
      </c>
      <c r="AB45" s="974">
        <v>795</v>
      </c>
      <c r="AC45" s="974">
        <v>918</v>
      </c>
      <c r="AD45" s="974">
        <v>1023</v>
      </c>
      <c r="AE45" s="947">
        <v>1130</v>
      </c>
      <c r="AF45" s="972">
        <v>680</v>
      </c>
      <c r="AG45" s="972">
        <v>728</v>
      </c>
      <c r="AH45" s="972">
        <v>874</v>
      </c>
      <c r="AI45" s="972">
        <v>1009</v>
      </c>
      <c r="AJ45" s="972">
        <v>1126</v>
      </c>
      <c r="AK45" s="973">
        <v>1243</v>
      </c>
      <c r="AL45" s="972">
        <v>742</v>
      </c>
      <c r="AM45" s="972">
        <v>795</v>
      </c>
      <c r="AN45" s="972">
        <v>954</v>
      </c>
      <c r="AO45" s="972">
        <v>1101</v>
      </c>
      <c r="AP45" s="972">
        <v>1228</v>
      </c>
      <c r="AQ45" s="973">
        <v>1356</v>
      </c>
      <c r="AR45" s="972">
        <v>990</v>
      </c>
      <c r="AS45" s="972">
        <v>1060</v>
      </c>
      <c r="AT45" s="972">
        <v>1272</v>
      </c>
      <c r="AU45" s="972">
        <v>1469</v>
      </c>
      <c r="AV45" s="972">
        <v>1638</v>
      </c>
      <c r="AW45" s="973">
        <v>1808</v>
      </c>
    </row>
    <row r="46" spans="1:52" s="79" customFormat="1" x14ac:dyDescent="0.2">
      <c r="A46" s="962" t="s">
        <v>232</v>
      </c>
      <c r="B46" s="972">
        <v>365</v>
      </c>
      <c r="C46" s="972">
        <v>391</v>
      </c>
      <c r="D46" s="972">
        <v>469</v>
      </c>
      <c r="E46" s="972">
        <v>542</v>
      </c>
      <c r="F46" s="972">
        <v>605</v>
      </c>
      <c r="G46" s="973">
        <v>667</v>
      </c>
      <c r="H46" s="972">
        <v>426</v>
      </c>
      <c r="I46" s="972">
        <v>456</v>
      </c>
      <c r="J46" s="972">
        <v>547</v>
      </c>
      <c r="K46" s="972">
        <v>632</v>
      </c>
      <c r="L46" s="972">
        <v>706</v>
      </c>
      <c r="M46" s="973">
        <v>778</v>
      </c>
      <c r="N46" s="972">
        <v>487</v>
      </c>
      <c r="O46" s="972">
        <v>521</v>
      </c>
      <c r="P46" s="972">
        <v>626</v>
      </c>
      <c r="Q46" s="972">
        <v>723</v>
      </c>
      <c r="R46" s="972">
        <v>807</v>
      </c>
      <c r="S46" s="973">
        <v>890</v>
      </c>
      <c r="T46" s="972">
        <v>547</v>
      </c>
      <c r="U46" s="972">
        <v>586</v>
      </c>
      <c r="V46" s="972">
        <v>704</v>
      </c>
      <c r="W46" s="972">
        <v>813</v>
      </c>
      <c r="X46" s="972">
        <v>907</v>
      </c>
      <c r="Y46" s="973">
        <v>1001</v>
      </c>
      <c r="Z46" s="974">
        <v>608</v>
      </c>
      <c r="AA46" s="974">
        <v>651</v>
      </c>
      <c r="AB46" s="974">
        <v>782</v>
      </c>
      <c r="AC46" s="974">
        <v>903</v>
      </c>
      <c r="AD46" s="974">
        <v>1008</v>
      </c>
      <c r="AE46" s="947">
        <v>1112</v>
      </c>
      <c r="AF46" s="972">
        <v>669</v>
      </c>
      <c r="AG46" s="972">
        <v>717</v>
      </c>
      <c r="AH46" s="972">
        <v>860</v>
      </c>
      <c r="AI46" s="972">
        <v>994</v>
      </c>
      <c r="AJ46" s="972">
        <v>1109</v>
      </c>
      <c r="AK46" s="973">
        <v>1223</v>
      </c>
      <c r="AL46" s="972">
        <v>730</v>
      </c>
      <c r="AM46" s="972">
        <v>782</v>
      </c>
      <c r="AN46" s="972">
        <v>939</v>
      </c>
      <c r="AO46" s="972">
        <v>1084</v>
      </c>
      <c r="AP46" s="972">
        <v>1210</v>
      </c>
      <c r="AQ46" s="973">
        <v>1335</v>
      </c>
      <c r="AR46" s="972">
        <v>974</v>
      </c>
      <c r="AS46" s="972">
        <v>1043</v>
      </c>
      <c r="AT46" s="972">
        <v>1252</v>
      </c>
      <c r="AU46" s="972">
        <v>1446</v>
      </c>
      <c r="AV46" s="972">
        <v>1614</v>
      </c>
      <c r="AW46" s="973">
        <v>1780</v>
      </c>
    </row>
    <row r="47" spans="1:52" s="79" customFormat="1" x14ac:dyDescent="0.2">
      <c r="A47" s="962" t="s">
        <v>233</v>
      </c>
      <c r="B47" s="972">
        <v>322</v>
      </c>
      <c r="C47" s="972">
        <v>345</v>
      </c>
      <c r="D47" s="972">
        <v>414</v>
      </c>
      <c r="E47" s="972">
        <v>479</v>
      </c>
      <c r="F47" s="972">
        <v>534</v>
      </c>
      <c r="G47" s="973">
        <v>589</v>
      </c>
      <c r="H47" s="972">
        <v>376</v>
      </c>
      <c r="I47" s="972">
        <v>403</v>
      </c>
      <c r="J47" s="972">
        <v>483</v>
      </c>
      <c r="K47" s="972">
        <v>559</v>
      </c>
      <c r="L47" s="972">
        <v>623</v>
      </c>
      <c r="M47" s="973">
        <v>688</v>
      </c>
      <c r="N47" s="972">
        <v>430</v>
      </c>
      <c r="O47" s="972">
        <v>461</v>
      </c>
      <c r="P47" s="972">
        <v>553</v>
      </c>
      <c r="Q47" s="972">
        <v>639</v>
      </c>
      <c r="R47" s="972">
        <v>713</v>
      </c>
      <c r="S47" s="973">
        <v>786</v>
      </c>
      <c r="T47" s="972">
        <v>483</v>
      </c>
      <c r="U47" s="972">
        <v>518</v>
      </c>
      <c r="V47" s="972">
        <v>622</v>
      </c>
      <c r="W47" s="972">
        <v>718</v>
      </c>
      <c r="X47" s="972">
        <v>802</v>
      </c>
      <c r="Y47" s="973">
        <v>884</v>
      </c>
      <c r="Z47" s="974">
        <v>537</v>
      </c>
      <c r="AA47" s="974">
        <v>576</v>
      </c>
      <c r="AB47" s="974">
        <v>691</v>
      </c>
      <c r="AC47" s="974">
        <v>798</v>
      </c>
      <c r="AD47" s="974">
        <v>891</v>
      </c>
      <c r="AE47" s="947">
        <v>983</v>
      </c>
      <c r="AF47" s="972">
        <v>591</v>
      </c>
      <c r="AG47" s="972">
        <v>633</v>
      </c>
      <c r="AH47" s="972">
        <v>760</v>
      </c>
      <c r="AI47" s="972">
        <v>878</v>
      </c>
      <c r="AJ47" s="972">
        <v>980</v>
      </c>
      <c r="AK47" s="973">
        <v>1081</v>
      </c>
      <c r="AL47" s="972">
        <v>645</v>
      </c>
      <c r="AM47" s="972">
        <v>691</v>
      </c>
      <c r="AN47" s="972">
        <v>829</v>
      </c>
      <c r="AO47" s="972">
        <v>958</v>
      </c>
      <c r="AP47" s="972">
        <v>1069</v>
      </c>
      <c r="AQ47" s="973">
        <v>1179</v>
      </c>
      <c r="AR47" s="972">
        <v>860</v>
      </c>
      <c r="AS47" s="972">
        <v>922</v>
      </c>
      <c r="AT47" s="972">
        <v>1106</v>
      </c>
      <c r="AU47" s="972">
        <v>1278</v>
      </c>
      <c r="AV47" s="972">
        <v>1426</v>
      </c>
      <c r="AW47" s="973">
        <v>1573</v>
      </c>
    </row>
    <row r="48" spans="1:52" s="79" customFormat="1" x14ac:dyDescent="0.2">
      <c r="A48" s="962" t="s">
        <v>234</v>
      </c>
      <c r="B48" s="972">
        <v>343</v>
      </c>
      <c r="C48" s="972">
        <v>367</v>
      </c>
      <c r="D48" s="972">
        <v>441</v>
      </c>
      <c r="E48" s="972">
        <v>509</v>
      </c>
      <c r="F48" s="972">
        <v>568</v>
      </c>
      <c r="G48" s="973">
        <v>627</v>
      </c>
      <c r="H48" s="972">
        <v>400</v>
      </c>
      <c r="I48" s="972">
        <v>429</v>
      </c>
      <c r="J48" s="972">
        <v>514</v>
      </c>
      <c r="K48" s="972">
        <v>594</v>
      </c>
      <c r="L48" s="972">
        <v>663</v>
      </c>
      <c r="M48" s="973">
        <v>731</v>
      </c>
      <c r="N48" s="972">
        <v>458</v>
      </c>
      <c r="O48" s="972">
        <v>490</v>
      </c>
      <c r="P48" s="972">
        <v>588</v>
      </c>
      <c r="Q48" s="972">
        <v>679</v>
      </c>
      <c r="R48" s="972">
        <v>758</v>
      </c>
      <c r="S48" s="973">
        <v>836</v>
      </c>
      <c r="T48" s="972">
        <v>515</v>
      </c>
      <c r="U48" s="972">
        <v>551</v>
      </c>
      <c r="V48" s="972">
        <v>661</v>
      </c>
      <c r="W48" s="972">
        <v>764</v>
      </c>
      <c r="X48" s="972">
        <v>852</v>
      </c>
      <c r="Y48" s="973">
        <v>940</v>
      </c>
      <c r="Z48" s="974">
        <v>572</v>
      </c>
      <c r="AA48" s="974">
        <v>613</v>
      </c>
      <c r="AB48" s="974">
        <v>735</v>
      </c>
      <c r="AC48" s="974">
        <v>849</v>
      </c>
      <c r="AD48" s="974">
        <v>947</v>
      </c>
      <c r="AE48" s="947">
        <v>1045</v>
      </c>
      <c r="AF48" s="972">
        <v>629</v>
      </c>
      <c r="AG48" s="972">
        <v>674</v>
      </c>
      <c r="AH48" s="972">
        <v>808</v>
      </c>
      <c r="AI48" s="972">
        <v>934</v>
      </c>
      <c r="AJ48" s="972">
        <v>1042</v>
      </c>
      <c r="AK48" s="973">
        <v>1149</v>
      </c>
      <c r="AL48" s="972">
        <v>687</v>
      </c>
      <c r="AM48" s="972">
        <v>735</v>
      </c>
      <c r="AN48" s="972">
        <v>882</v>
      </c>
      <c r="AO48" s="972">
        <v>1019</v>
      </c>
      <c r="AP48" s="972">
        <v>1137</v>
      </c>
      <c r="AQ48" s="973">
        <v>1254</v>
      </c>
      <c r="AR48" s="972">
        <v>916</v>
      </c>
      <c r="AS48" s="972">
        <v>981</v>
      </c>
      <c r="AT48" s="972">
        <v>1176</v>
      </c>
      <c r="AU48" s="972">
        <v>1359</v>
      </c>
      <c r="AV48" s="972">
        <v>1516</v>
      </c>
      <c r="AW48" s="973">
        <v>1672</v>
      </c>
    </row>
    <row r="49" spans="1:49" s="79" customFormat="1" x14ac:dyDescent="0.2">
      <c r="A49" s="962" t="s">
        <v>235</v>
      </c>
      <c r="B49" s="972">
        <v>322</v>
      </c>
      <c r="C49" s="972">
        <v>345</v>
      </c>
      <c r="D49" s="972">
        <v>414</v>
      </c>
      <c r="E49" s="972">
        <v>479</v>
      </c>
      <c r="F49" s="972">
        <v>534</v>
      </c>
      <c r="G49" s="973">
        <v>589</v>
      </c>
      <c r="H49" s="972">
        <v>376</v>
      </c>
      <c r="I49" s="972">
        <v>403</v>
      </c>
      <c r="J49" s="972">
        <v>483</v>
      </c>
      <c r="K49" s="972">
        <v>559</v>
      </c>
      <c r="L49" s="972">
        <v>623</v>
      </c>
      <c r="M49" s="973">
        <v>688</v>
      </c>
      <c r="N49" s="972">
        <v>430</v>
      </c>
      <c r="O49" s="972">
        <v>461</v>
      </c>
      <c r="P49" s="972">
        <v>553</v>
      </c>
      <c r="Q49" s="972">
        <v>639</v>
      </c>
      <c r="R49" s="972">
        <v>713</v>
      </c>
      <c r="S49" s="973">
        <v>786</v>
      </c>
      <c r="T49" s="972">
        <v>483</v>
      </c>
      <c r="U49" s="972">
        <v>518</v>
      </c>
      <c r="V49" s="972">
        <v>622</v>
      </c>
      <c r="W49" s="972">
        <v>718</v>
      </c>
      <c r="X49" s="972">
        <v>802</v>
      </c>
      <c r="Y49" s="973">
        <v>884</v>
      </c>
      <c r="Z49" s="974">
        <v>537</v>
      </c>
      <c r="AA49" s="974">
        <v>576</v>
      </c>
      <c r="AB49" s="974">
        <v>691</v>
      </c>
      <c r="AC49" s="974">
        <v>798</v>
      </c>
      <c r="AD49" s="974">
        <v>891</v>
      </c>
      <c r="AE49" s="947">
        <v>983</v>
      </c>
      <c r="AF49" s="972">
        <v>591</v>
      </c>
      <c r="AG49" s="972">
        <v>633</v>
      </c>
      <c r="AH49" s="972">
        <v>760</v>
      </c>
      <c r="AI49" s="972">
        <v>878</v>
      </c>
      <c r="AJ49" s="972">
        <v>980</v>
      </c>
      <c r="AK49" s="973">
        <v>1081</v>
      </c>
      <c r="AL49" s="972">
        <v>645</v>
      </c>
      <c r="AM49" s="972">
        <v>691</v>
      </c>
      <c r="AN49" s="972">
        <v>829</v>
      </c>
      <c r="AO49" s="972">
        <v>958</v>
      </c>
      <c r="AP49" s="972">
        <v>1069</v>
      </c>
      <c r="AQ49" s="973">
        <v>1179</v>
      </c>
      <c r="AR49" s="972">
        <v>860</v>
      </c>
      <c r="AS49" s="972">
        <v>922</v>
      </c>
      <c r="AT49" s="972">
        <v>1106</v>
      </c>
      <c r="AU49" s="972">
        <v>1278</v>
      </c>
      <c r="AV49" s="972">
        <v>1426</v>
      </c>
      <c r="AW49" s="973">
        <v>1573</v>
      </c>
    </row>
    <row r="50" spans="1:49" s="79" customFormat="1" x14ac:dyDescent="0.2">
      <c r="A50" s="962" t="s">
        <v>236</v>
      </c>
      <c r="B50" s="972">
        <v>334</v>
      </c>
      <c r="C50" s="972">
        <v>358</v>
      </c>
      <c r="D50" s="972">
        <v>429</v>
      </c>
      <c r="E50" s="972">
        <v>496</v>
      </c>
      <c r="F50" s="972">
        <v>553</v>
      </c>
      <c r="G50" s="973">
        <v>610</v>
      </c>
      <c r="H50" s="972">
        <v>390</v>
      </c>
      <c r="I50" s="972">
        <v>417</v>
      </c>
      <c r="J50" s="972">
        <v>501</v>
      </c>
      <c r="K50" s="972">
        <v>578</v>
      </c>
      <c r="L50" s="972">
        <v>645</v>
      </c>
      <c r="M50" s="973">
        <v>712</v>
      </c>
      <c r="N50" s="972">
        <v>446</v>
      </c>
      <c r="O50" s="972">
        <v>477</v>
      </c>
      <c r="P50" s="972">
        <v>573</v>
      </c>
      <c r="Q50" s="972">
        <v>661</v>
      </c>
      <c r="R50" s="972">
        <v>738</v>
      </c>
      <c r="S50" s="973">
        <v>814</v>
      </c>
      <c r="T50" s="972">
        <v>501</v>
      </c>
      <c r="U50" s="972">
        <v>537</v>
      </c>
      <c r="V50" s="972">
        <v>644</v>
      </c>
      <c r="W50" s="972">
        <v>744</v>
      </c>
      <c r="X50" s="972">
        <v>830</v>
      </c>
      <c r="Y50" s="973">
        <v>916</v>
      </c>
      <c r="Z50" s="974">
        <v>557</v>
      </c>
      <c r="AA50" s="974">
        <v>596</v>
      </c>
      <c r="AB50" s="974">
        <v>716</v>
      </c>
      <c r="AC50" s="974">
        <v>826</v>
      </c>
      <c r="AD50" s="974">
        <v>922</v>
      </c>
      <c r="AE50" s="947">
        <v>1018</v>
      </c>
      <c r="AF50" s="972">
        <v>613</v>
      </c>
      <c r="AG50" s="972">
        <v>656</v>
      </c>
      <c r="AH50" s="972">
        <v>787</v>
      </c>
      <c r="AI50" s="972">
        <v>909</v>
      </c>
      <c r="AJ50" s="972">
        <v>1014</v>
      </c>
      <c r="AK50" s="973">
        <v>1119</v>
      </c>
      <c r="AL50" s="972">
        <v>669</v>
      </c>
      <c r="AM50" s="972">
        <v>716</v>
      </c>
      <c r="AN50" s="972">
        <v>859</v>
      </c>
      <c r="AO50" s="972">
        <v>992</v>
      </c>
      <c r="AP50" s="972">
        <v>1107</v>
      </c>
      <c r="AQ50" s="973">
        <v>1221</v>
      </c>
      <c r="AR50" s="972">
        <v>892</v>
      </c>
      <c r="AS50" s="972">
        <v>955</v>
      </c>
      <c r="AT50" s="972">
        <v>1146</v>
      </c>
      <c r="AU50" s="972">
        <v>1323</v>
      </c>
      <c r="AV50" s="972">
        <v>1476</v>
      </c>
      <c r="AW50" s="973">
        <v>1629</v>
      </c>
    </row>
    <row r="51" spans="1:49" s="79" customFormat="1" x14ac:dyDescent="0.2">
      <c r="A51" s="962" t="s">
        <v>237</v>
      </c>
      <c r="B51" s="972">
        <v>350</v>
      </c>
      <c r="C51" s="972">
        <v>375</v>
      </c>
      <c r="D51" s="972">
        <v>450</v>
      </c>
      <c r="E51" s="972">
        <v>520</v>
      </c>
      <c r="F51" s="972">
        <v>580</v>
      </c>
      <c r="G51" s="973">
        <v>640</v>
      </c>
      <c r="H51" s="972">
        <v>408</v>
      </c>
      <c r="I51" s="972">
        <v>437</v>
      </c>
      <c r="J51" s="972">
        <v>525</v>
      </c>
      <c r="K51" s="972">
        <v>607</v>
      </c>
      <c r="L51" s="972">
        <v>677</v>
      </c>
      <c r="M51" s="973">
        <v>747</v>
      </c>
      <c r="N51" s="972">
        <v>467</v>
      </c>
      <c r="O51" s="972">
        <v>500</v>
      </c>
      <c r="P51" s="972">
        <v>601</v>
      </c>
      <c r="Q51" s="972">
        <v>694</v>
      </c>
      <c r="R51" s="972">
        <v>774</v>
      </c>
      <c r="S51" s="973">
        <v>854</v>
      </c>
      <c r="T51" s="972">
        <v>525</v>
      </c>
      <c r="U51" s="972">
        <v>563</v>
      </c>
      <c r="V51" s="972">
        <v>676</v>
      </c>
      <c r="W51" s="972">
        <v>780</v>
      </c>
      <c r="X51" s="972">
        <v>870</v>
      </c>
      <c r="Y51" s="973">
        <v>961</v>
      </c>
      <c r="Z51" s="974">
        <v>583</v>
      </c>
      <c r="AA51" s="974">
        <v>625</v>
      </c>
      <c r="AB51" s="974">
        <v>751</v>
      </c>
      <c r="AC51" s="974">
        <v>867</v>
      </c>
      <c r="AD51" s="974">
        <v>967</v>
      </c>
      <c r="AE51" s="947">
        <v>1068</v>
      </c>
      <c r="AF51" s="972">
        <v>642</v>
      </c>
      <c r="AG51" s="972">
        <v>688</v>
      </c>
      <c r="AH51" s="972">
        <v>826</v>
      </c>
      <c r="AI51" s="972">
        <v>954</v>
      </c>
      <c r="AJ51" s="972">
        <v>1064</v>
      </c>
      <c r="AK51" s="973">
        <v>1174</v>
      </c>
      <c r="AL51" s="972">
        <v>700</v>
      </c>
      <c r="AM51" s="972">
        <v>750</v>
      </c>
      <c r="AN51" s="972">
        <v>901</v>
      </c>
      <c r="AO51" s="972">
        <v>1041</v>
      </c>
      <c r="AP51" s="972">
        <v>1161</v>
      </c>
      <c r="AQ51" s="973">
        <v>1281</v>
      </c>
      <c r="AR51" s="972">
        <v>934</v>
      </c>
      <c r="AS51" s="972">
        <v>1001</v>
      </c>
      <c r="AT51" s="972">
        <v>1202</v>
      </c>
      <c r="AU51" s="972">
        <v>1388</v>
      </c>
      <c r="AV51" s="972">
        <v>1548</v>
      </c>
      <c r="AW51" s="973">
        <v>1709</v>
      </c>
    </row>
    <row r="52" spans="1:49" s="79" customFormat="1" x14ac:dyDescent="0.2">
      <c r="A52" s="962" t="s">
        <v>238</v>
      </c>
      <c r="B52" s="972">
        <v>483</v>
      </c>
      <c r="C52" s="972">
        <v>518</v>
      </c>
      <c r="D52" s="972">
        <v>621</v>
      </c>
      <c r="E52" s="972">
        <v>718</v>
      </c>
      <c r="F52" s="972">
        <v>801</v>
      </c>
      <c r="G52" s="973">
        <v>884</v>
      </c>
      <c r="H52" s="972">
        <v>564</v>
      </c>
      <c r="I52" s="972">
        <v>604</v>
      </c>
      <c r="J52" s="972">
        <v>725</v>
      </c>
      <c r="K52" s="972">
        <v>838</v>
      </c>
      <c r="L52" s="972">
        <v>935</v>
      </c>
      <c r="M52" s="973">
        <v>1032</v>
      </c>
      <c r="N52" s="972">
        <v>645</v>
      </c>
      <c r="O52" s="972">
        <v>691</v>
      </c>
      <c r="P52" s="972">
        <v>829</v>
      </c>
      <c r="Q52" s="972">
        <v>958</v>
      </c>
      <c r="R52" s="972">
        <v>1069</v>
      </c>
      <c r="S52" s="973">
        <v>1179</v>
      </c>
      <c r="T52" s="972">
        <v>725</v>
      </c>
      <c r="U52" s="972">
        <v>777</v>
      </c>
      <c r="V52" s="972">
        <v>932</v>
      </c>
      <c r="W52" s="972">
        <v>1077</v>
      </c>
      <c r="X52" s="972">
        <v>1202</v>
      </c>
      <c r="Y52" s="973">
        <v>1326</v>
      </c>
      <c r="Z52" s="974">
        <v>806</v>
      </c>
      <c r="AA52" s="974">
        <v>863</v>
      </c>
      <c r="AB52" s="974">
        <v>1036</v>
      </c>
      <c r="AC52" s="974">
        <v>1197</v>
      </c>
      <c r="AD52" s="974">
        <v>1336</v>
      </c>
      <c r="AE52" s="947">
        <v>1474</v>
      </c>
      <c r="AF52" s="972">
        <v>886</v>
      </c>
      <c r="AG52" s="972">
        <v>950</v>
      </c>
      <c r="AH52" s="972">
        <v>1139</v>
      </c>
      <c r="AI52" s="972">
        <v>1317</v>
      </c>
      <c r="AJ52" s="972">
        <v>1469</v>
      </c>
      <c r="AK52" s="973">
        <v>1621</v>
      </c>
      <c r="AL52" s="972">
        <v>967</v>
      </c>
      <c r="AM52" s="972">
        <v>1036</v>
      </c>
      <c r="AN52" s="972">
        <v>1243</v>
      </c>
      <c r="AO52" s="972">
        <v>1437</v>
      </c>
      <c r="AP52" s="972">
        <v>1603</v>
      </c>
      <c r="AQ52" s="973">
        <v>1769</v>
      </c>
      <c r="AR52" s="972">
        <v>1290</v>
      </c>
      <c r="AS52" s="972">
        <v>1382</v>
      </c>
      <c r="AT52" s="972">
        <v>1658</v>
      </c>
      <c r="AU52" s="972">
        <v>1916</v>
      </c>
      <c r="AV52" s="972">
        <v>2138</v>
      </c>
      <c r="AW52" s="973">
        <v>2359</v>
      </c>
    </row>
    <row r="53" spans="1:49" s="79" customFormat="1" x14ac:dyDescent="0.2">
      <c r="A53" s="962" t="s">
        <v>239</v>
      </c>
      <c r="B53" s="972">
        <v>322</v>
      </c>
      <c r="C53" s="972">
        <v>345</v>
      </c>
      <c r="D53" s="972">
        <v>414</v>
      </c>
      <c r="E53" s="972">
        <v>479</v>
      </c>
      <c r="F53" s="972">
        <v>534</v>
      </c>
      <c r="G53" s="973">
        <v>589</v>
      </c>
      <c r="H53" s="972">
        <v>376</v>
      </c>
      <c r="I53" s="972">
        <v>403</v>
      </c>
      <c r="J53" s="972">
        <v>483</v>
      </c>
      <c r="K53" s="972">
        <v>559</v>
      </c>
      <c r="L53" s="972">
        <v>623</v>
      </c>
      <c r="M53" s="973">
        <v>688</v>
      </c>
      <c r="N53" s="972">
        <v>430</v>
      </c>
      <c r="O53" s="972">
        <v>461</v>
      </c>
      <c r="P53" s="972">
        <v>553</v>
      </c>
      <c r="Q53" s="972">
        <v>639</v>
      </c>
      <c r="R53" s="972">
        <v>713</v>
      </c>
      <c r="S53" s="973">
        <v>786</v>
      </c>
      <c r="T53" s="972">
        <v>483</v>
      </c>
      <c r="U53" s="972">
        <v>518</v>
      </c>
      <c r="V53" s="972">
        <v>622</v>
      </c>
      <c r="W53" s="972">
        <v>718</v>
      </c>
      <c r="X53" s="972">
        <v>802</v>
      </c>
      <c r="Y53" s="973">
        <v>884</v>
      </c>
      <c r="Z53" s="974">
        <v>537</v>
      </c>
      <c r="AA53" s="974">
        <v>576</v>
      </c>
      <c r="AB53" s="974">
        <v>691</v>
      </c>
      <c r="AC53" s="974">
        <v>798</v>
      </c>
      <c r="AD53" s="974">
        <v>891</v>
      </c>
      <c r="AE53" s="947">
        <v>983</v>
      </c>
      <c r="AF53" s="972">
        <v>591</v>
      </c>
      <c r="AG53" s="972">
        <v>633</v>
      </c>
      <c r="AH53" s="972">
        <v>760</v>
      </c>
      <c r="AI53" s="972">
        <v>878</v>
      </c>
      <c r="AJ53" s="972">
        <v>980</v>
      </c>
      <c r="AK53" s="973">
        <v>1081</v>
      </c>
      <c r="AL53" s="972">
        <v>645</v>
      </c>
      <c r="AM53" s="972">
        <v>691</v>
      </c>
      <c r="AN53" s="972">
        <v>829</v>
      </c>
      <c r="AO53" s="972">
        <v>958</v>
      </c>
      <c r="AP53" s="972">
        <v>1069</v>
      </c>
      <c r="AQ53" s="973">
        <v>1179</v>
      </c>
      <c r="AR53" s="972">
        <v>860</v>
      </c>
      <c r="AS53" s="972">
        <v>922</v>
      </c>
      <c r="AT53" s="972">
        <v>1106</v>
      </c>
      <c r="AU53" s="972">
        <v>1278</v>
      </c>
      <c r="AV53" s="972">
        <v>1426</v>
      </c>
      <c r="AW53" s="973">
        <v>1573</v>
      </c>
    </row>
    <row r="54" spans="1:49" x14ac:dyDescent="0.2">
      <c r="A54" s="963" t="s">
        <v>240</v>
      </c>
      <c r="B54" s="972">
        <v>483</v>
      </c>
      <c r="C54" s="972">
        <v>518</v>
      </c>
      <c r="D54" s="972">
        <v>621</v>
      </c>
      <c r="E54" s="972">
        <v>718</v>
      </c>
      <c r="F54" s="972">
        <v>801</v>
      </c>
      <c r="G54" s="973">
        <v>884</v>
      </c>
      <c r="H54" s="972">
        <v>564</v>
      </c>
      <c r="I54" s="972">
        <v>604</v>
      </c>
      <c r="J54" s="972">
        <v>725</v>
      </c>
      <c r="K54" s="972">
        <v>838</v>
      </c>
      <c r="L54" s="972">
        <v>935</v>
      </c>
      <c r="M54" s="973">
        <v>1032</v>
      </c>
      <c r="N54" s="972">
        <v>645</v>
      </c>
      <c r="O54" s="972">
        <v>691</v>
      </c>
      <c r="P54" s="972">
        <v>829</v>
      </c>
      <c r="Q54" s="972">
        <v>958</v>
      </c>
      <c r="R54" s="972">
        <v>1069</v>
      </c>
      <c r="S54" s="973">
        <v>1179</v>
      </c>
      <c r="T54" s="972">
        <v>725</v>
      </c>
      <c r="U54" s="972">
        <v>777</v>
      </c>
      <c r="V54" s="972">
        <v>932</v>
      </c>
      <c r="W54" s="972">
        <v>1077</v>
      </c>
      <c r="X54" s="972">
        <v>1202</v>
      </c>
      <c r="Y54" s="973">
        <v>1326</v>
      </c>
      <c r="Z54" s="974">
        <v>806</v>
      </c>
      <c r="AA54" s="974">
        <v>863</v>
      </c>
      <c r="AB54" s="974">
        <v>1036</v>
      </c>
      <c r="AC54" s="974">
        <v>1197</v>
      </c>
      <c r="AD54" s="974">
        <v>1336</v>
      </c>
      <c r="AE54" s="947">
        <v>1474</v>
      </c>
      <c r="AF54" s="972">
        <v>886</v>
      </c>
      <c r="AG54" s="972">
        <v>950</v>
      </c>
      <c r="AH54" s="972">
        <v>1139</v>
      </c>
      <c r="AI54" s="972">
        <v>1317</v>
      </c>
      <c r="AJ54" s="972">
        <v>1469</v>
      </c>
      <c r="AK54" s="973">
        <v>1621</v>
      </c>
      <c r="AL54" s="972">
        <v>967</v>
      </c>
      <c r="AM54" s="972">
        <v>1036</v>
      </c>
      <c r="AN54" s="972">
        <v>1243</v>
      </c>
      <c r="AO54" s="972">
        <v>1437</v>
      </c>
      <c r="AP54" s="972">
        <v>1603</v>
      </c>
      <c r="AQ54" s="973">
        <v>1769</v>
      </c>
      <c r="AR54" s="972">
        <v>1290</v>
      </c>
      <c r="AS54" s="972">
        <v>1382</v>
      </c>
      <c r="AT54" s="972">
        <v>1658</v>
      </c>
      <c r="AU54" s="972">
        <v>1916</v>
      </c>
      <c r="AV54" s="972">
        <v>2138</v>
      </c>
      <c r="AW54" s="973">
        <v>2359</v>
      </c>
    </row>
    <row r="55" spans="1:49" ht="15" x14ac:dyDescent="0.25">
      <c r="A55" s="956"/>
      <c r="B55" s="955"/>
      <c r="C55" s="955"/>
      <c r="D55" s="955"/>
      <c r="E55" s="955"/>
      <c r="F55" s="955"/>
      <c r="G55" s="955"/>
      <c r="H55" s="955"/>
      <c r="I55" s="955"/>
      <c r="J55" s="955"/>
      <c r="K55" s="955"/>
      <c r="L55" s="955"/>
      <c r="M55" s="956"/>
      <c r="N55" s="956"/>
      <c r="O55" s="956"/>
      <c r="P55" s="956"/>
      <c r="Q55" s="956"/>
      <c r="R55" s="956"/>
      <c r="S55" s="956"/>
      <c r="T55" s="956"/>
      <c r="U55" s="956"/>
      <c r="V55" s="956"/>
      <c r="W55" s="956"/>
      <c r="X55" s="956"/>
      <c r="Y55" s="956"/>
      <c r="Z55" s="956"/>
      <c r="AA55" s="956"/>
      <c r="AB55" s="956"/>
      <c r="AC55" s="956"/>
      <c r="AD55" s="956"/>
      <c r="AE55" s="956"/>
      <c r="AF55" s="956"/>
      <c r="AG55" s="956"/>
      <c r="AH55" s="956"/>
      <c r="AI55" s="956"/>
      <c r="AJ55" s="956"/>
      <c r="AK55" s="956"/>
      <c r="AL55" s="956"/>
      <c r="AM55" s="956"/>
      <c r="AN55" s="956"/>
      <c r="AO55" s="956"/>
      <c r="AP55" s="956"/>
      <c r="AQ55" s="956"/>
      <c r="AR55" s="956"/>
      <c r="AS55" s="956"/>
      <c r="AT55" s="956"/>
      <c r="AU55" s="956"/>
      <c r="AV55" s="956"/>
      <c r="AW55" s="956"/>
    </row>
    <row r="56" spans="1:49" ht="15" x14ac:dyDescent="0.25">
      <c r="A56" s="951"/>
      <c r="B56" s="955"/>
      <c r="C56" s="955"/>
      <c r="D56" s="955"/>
      <c r="E56" s="955"/>
      <c r="F56" s="955"/>
      <c r="G56" s="955"/>
      <c r="H56" s="955"/>
      <c r="I56" s="955"/>
      <c r="J56" s="955"/>
      <c r="K56" s="955"/>
      <c r="L56" s="955"/>
      <c r="M56" s="956"/>
      <c r="N56" s="956"/>
      <c r="O56" s="956"/>
      <c r="P56" s="956"/>
      <c r="Q56" s="956"/>
      <c r="R56" s="956"/>
      <c r="S56" s="956"/>
      <c r="T56" s="956"/>
      <c r="U56" s="956"/>
      <c r="V56" s="956"/>
      <c r="W56" s="956"/>
      <c r="X56" s="956"/>
      <c r="Y56" s="956"/>
      <c r="Z56" s="956"/>
      <c r="AA56" s="956"/>
      <c r="AB56" s="956"/>
      <c r="AC56" s="956"/>
      <c r="AD56" s="956"/>
      <c r="AE56" s="956"/>
      <c r="AF56" s="956"/>
      <c r="AG56" s="956"/>
      <c r="AH56" s="956"/>
      <c r="AI56" s="956"/>
      <c r="AJ56" s="956"/>
      <c r="AK56" s="956"/>
      <c r="AL56" s="956"/>
      <c r="AM56" s="956"/>
      <c r="AN56" s="956"/>
      <c r="AO56" s="956"/>
      <c r="AP56" s="956"/>
      <c r="AQ56" s="956"/>
      <c r="AR56" s="956"/>
      <c r="AS56" s="956"/>
      <c r="AT56" s="956"/>
      <c r="AU56" s="956"/>
      <c r="AV56" s="956"/>
      <c r="AW56" s="956"/>
    </row>
    <row r="57" spans="1:49" ht="15" x14ac:dyDescent="0.25">
      <c r="A57" s="951"/>
      <c r="B57" s="956"/>
      <c r="C57" s="956"/>
      <c r="D57" s="956"/>
      <c r="E57" s="956"/>
      <c r="F57" s="956"/>
      <c r="G57" s="956"/>
      <c r="H57" s="956"/>
      <c r="I57" s="956"/>
      <c r="J57" s="956"/>
      <c r="K57" s="956"/>
      <c r="L57" s="956"/>
      <c r="M57" s="956"/>
      <c r="N57" s="956"/>
      <c r="O57" s="956"/>
      <c r="P57" s="956"/>
      <c r="Q57" s="956"/>
      <c r="R57" s="956"/>
      <c r="S57" s="956"/>
      <c r="T57" s="956"/>
      <c r="U57" s="956"/>
      <c r="V57" s="956"/>
      <c r="W57" s="956"/>
      <c r="X57" s="956"/>
      <c r="Y57" s="956"/>
      <c r="Z57" s="956"/>
      <c r="AA57" s="956"/>
      <c r="AB57" s="956"/>
      <c r="AC57" s="956"/>
      <c r="AD57" s="956"/>
      <c r="AE57" s="956"/>
      <c r="AF57" s="956"/>
      <c r="AG57" s="956"/>
      <c r="AH57" s="956"/>
      <c r="AI57" s="956"/>
      <c r="AJ57" s="956"/>
      <c r="AK57" s="956"/>
      <c r="AL57" s="956"/>
      <c r="AM57" s="956"/>
      <c r="AN57" s="956"/>
      <c r="AO57" s="956"/>
      <c r="AP57" s="956"/>
      <c r="AQ57" s="956"/>
      <c r="AR57" s="956"/>
      <c r="AS57" s="956"/>
      <c r="AT57" s="956"/>
      <c r="AU57" s="956"/>
      <c r="AV57" s="956"/>
      <c r="AW57" s="956"/>
    </row>
    <row r="58" spans="1:49" x14ac:dyDescent="0.2">
      <c r="A58" s="75"/>
    </row>
    <row r="59" spans="1:49" x14ac:dyDescent="0.2">
      <c r="A59" s="75"/>
    </row>
    <row r="60" spans="1:49" x14ac:dyDescent="0.2">
      <c r="A60" s="75"/>
    </row>
    <row r="61" spans="1:49" x14ac:dyDescent="0.2">
      <c r="A61" s="75"/>
    </row>
    <row r="62" spans="1:49" x14ac:dyDescent="0.2">
      <c r="A62" s="75"/>
    </row>
    <row r="63" spans="1:49" x14ac:dyDescent="0.2">
      <c r="A63" s="75"/>
    </row>
    <row r="64" spans="1:49" x14ac:dyDescent="0.2">
      <c r="A64" s="75"/>
    </row>
    <row r="65" spans="1:1" x14ac:dyDescent="0.2">
      <c r="A65" s="75"/>
    </row>
    <row r="66" spans="1:1" x14ac:dyDescent="0.2">
      <c r="A66" s="75"/>
    </row>
    <row r="67" spans="1:1" x14ac:dyDescent="0.2">
      <c r="A67" s="75"/>
    </row>
    <row r="68" spans="1:1" x14ac:dyDescent="0.2">
      <c r="A68" s="75"/>
    </row>
    <row r="69" spans="1:1" x14ac:dyDescent="0.2">
      <c r="A69" s="75"/>
    </row>
    <row r="70" spans="1:1" x14ac:dyDescent="0.2">
      <c r="A70" s="75"/>
    </row>
    <row r="71" spans="1:1" x14ac:dyDescent="0.2">
      <c r="A71" s="75"/>
    </row>
    <row r="72" spans="1:1" x14ac:dyDescent="0.2">
      <c r="A72" s="75"/>
    </row>
    <row r="73" spans="1:1" x14ac:dyDescent="0.2">
      <c r="A73" s="75"/>
    </row>
    <row r="74" spans="1:1" x14ac:dyDescent="0.2">
      <c r="A74" s="75"/>
    </row>
    <row r="75" spans="1:1" x14ac:dyDescent="0.2">
      <c r="A75" s="75"/>
    </row>
    <row r="76" spans="1:1" x14ac:dyDescent="0.2">
      <c r="A76" s="75"/>
    </row>
    <row r="77" spans="1:1" x14ac:dyDescent="0.2">
      <c r="A77" s="75"/>
    </row>
    <row r="78" spans="1:1" x14ac:dyDescent="0.2">
      <c r="A78" s="75"/>
    </row>
    <row r="79" spans="1:1" x14ac:dyDescent="0.2">
      <c r="A79" s="75"/>
    </row>
    <row r="80" spans="1:1" x14ac:dyDescent="0.2">
      <c r="A80" s="75"/>
    </row>
    <row r="81" spans="1:1" x14ac:dyDescent="0.2">
      <c r="A81" s="75"/>
    </row>
    <row r="82" spans="1:1" x14ac:dyDescent="0.2">
      <c r="A82" s="75"/>
    </row>
    <row r="83" spans="1:1" x14ac:dyDescent="0.2">
      <c r="A83" s="75"/>
    </row>
    <row r="84" spans="1:1" x14ac:dyDescent="0.2">
      <c r="A84" s="75"/>
    </row>
    <row r="85" spans="1:1" x14ac:dyDescent="0.2">
      <c r="A85" s="75"/>
    </row>
    <row r="86" spans="1:1" x14ac:dyDescent="0.2">
      <c r="A86" s="75"/>
    </row>
    <row r="87" spans="1:1" x14ac:dyDescent="0.2">
      <c r="A87" s="75"/>
    </row>
    <row r="88" spans="1:1" x14ac:dyDescent="0.2">
      <c r="A88" s="75"/>
    </row>
    <row r="89" spans="1:1" x14ac:dyDescent="0.2">
      <c r="A89" s="75"/>
    </row>
    <row r="90" spans="1:1" x14ac:dyDescent="0.2">
      <c r="A90" s="75"/>
    </row>
    <row r="91" spans="1:1" x14ac:dyDescent="0.2">
      <c r="A91" s="75"/>
    </row>
    <row r="92" spans="1:1" x14ac:dyDescent="0.2">
      <c r="A92" s="75"/>
    </row>
    <row r="93" spans="1:1" x14ac:dyDescent="0.2">
      <c r="A93" s="75"/>
    </row>
    <row r="94" spans="1:1" x14ac:dyDescent="0.2">
      <c r="A94" s="75"/>
    </row>
    <row r="95" spans="1:1" x14ac:dyDescent="0.2">
      <c r="A95" s="75"/>
    </row>
    <row r="96" spans="1:1" x14ac:dyDescent="0.2">
      <c r="A96" s="75"/>
    </row>
    <row r="97" spans="1:12" x14ac:dyDescent="0.2">
      <c r="A97" s="75"/>
    </row>
    <row r="98" spans="1:12" x14ac:dyDescent="0.2">
      <c r="A98" s="75"/>
    </row>
    <row r="99" spans="1:12" x14ac:dyDescent="0.2">
      <c r="A99" s="75"/>
    </row>
    <row r="100" spans="1:12" x14ac:dyDescent="0.2">
      <c r="A100" s="75"/>
    </row>
    <row r="101" spans="1:12" x14ac:dyDescent="0.2">
      <c r="A101" s="75"/>
    </row>
    <row r="102" spans="1:12" x14ac:dyDescent="0.2">
      <c r="A102" s="75"/>
    </row>
    <row r="103" spans="1:12" x14ac:dyDescent="0.2">
      <c r="A103" s="75"/>
    </row>
    <row r="104" spans="1:12" x14ac:dyDescent="0.2">
      <c r="A104" s="75"/>
      <c r="B104" s="73"/>
      <c r="C104" s="73"/>
      <c r="D104" s="73"/>
      <c r="E104" s="73"/>
      <c r="F104" s="73"/>
      <c r="G104" s="73"/>
      <c r="H104" s="73"/>
      <c r="I104" s="73"/>
      <c r="J104" s="73"/>
      <c r="K104" s="73"/>
      <c r="L104" s="73"/>
    </row>
    <row r="105" spans="1:12" x14ac:dyDescent="0.2">
      <c r="A105" s="75"/>
      <c r="B105" s="73"/>
      <c r="C105" s="73"/>
      <c r="D105" s="73"/>
      <c r="E105" s="73"/>
      <c r="F105" s="73"/>
      <c r="G105" s="73"/>
      <c r="H105" s="73"/>
      <c r="I105" s="73"/>
      <c r="J105" s="73"/>
      <c r="K105" s="73"/>
      <c r="L105" s="73"/>
    </row>
    <row r="106" spans="1:12" x14ac:dyDescent="0.2">
      <c r="A106" s="75"/>
      <c r="B106" s="73"/>
      <c r="C106" s="73"/>
      <c r="D106" s="73"/>
      <c r="E106" s="73"/>
      <c r="F106" s="73"/>
      <c r="G106" s="73"/>
      <c r="H106" s="73"/>
      <c r="I106" s="73"/>
      <c r="J106" s="73"/>
      <c r="K106" s="73"/>
      <c r="L106" s="73"/>
    </row>
    <row r="107" spans="1:12" x14ac:dyDescent="0.2">
      <c r="A107" s="75"/>
    </row>
    <row r="108" spans="1:12" x14ac:dyDescent="0.2">
      <c r="A108" s="75"/>
    </row>
    <row r="109" spans="1:12" x14ac:dyDescent="0.2">
      <c r="A109" s="75"/>
    </row>
    <row r="110" spans="1:12" x14ac:dyDescent="0.2">
      <c r="A110" s="75"/>
    </row>
    <row r="111" spans="1:12" x14ac:dyDescent="0.2">
      <c r="A111" s="75"/>
    </row>
    <row r="112" spans="1:12" x14ac:dyDescent="0.2">
      <c r="A112" s="75"/>
    </row>
    <row r="113" spans="1:1" x14ac:dyDescent="0.2">
      <c r="A113" s="75"/>
    </row>
    <row r="114" spans="1:1" x14ac:dyDescent="0.2">
      <c r="A114" s="75"/>
    </row>
    <row r="115" spans="1:1" x14ac:dyDescent="0.2">
      <c r="A115" s="75"/>
    </row>
    <row r="116" spans="1:1" x14ac:dyDescent="0.2">
      <c r="A116" s="75"/>
    </row>
    <row r="117" spans="1:1" x14ac:dyDescent="0.2">
      <c r="A117" s="75"/>
    </row>
    <row r="118" spans="1:1" x14ac:dyDescent="0.2">
      <c r="A118" s="75"/>
    </row>
    <row r="119" spans="1:1" x14ac:dyDescent="0.2">
      <c r="A119" s="75"/>
    </row>
    <row r="120" spans="1:1" x14ac:dyDescent="0.2">
      <c r="A120" s="75"/>
    </row>
    <row r="121" spans="1:1" x14ac:dyDescent="0.2">
      <c r="A121" s="75"/>
    </row>
    <row r="122" spans="1:1" x14ac:dyDescent="0.2">
      <c r="A122" s="75"/>
    </row>
    <row r="123" spans="1:1" x14ac:dyDescent="0.2">
      <c r="A123" s="75"/>
    </row>
    <row r="124" spans="1:1" x14ac:dyDescent="0.2">
      <c r="A124" s="75"/>
    </row>
    <row r="125" spans="1:1" x14ac:dyDescent="0.2">
      <c r="A125" s="75"/>
    </row>
    <row r="126" spans="1:1" x14ac:dyDescent="0.2">
      <c r="A126" s="75"/>
    </row>
    <row r="127" spans="1:1" x14ac:dyDescent="0.2">
      <c r="A127" s="75"/>
    </row>
    <row r="128" spans="1:1" x14ac:dyDescent="0.2">
      <c r="A128" s="75"/>
    </row>
    <row r="129" spans="1:1" x14ac:dyDescent="0.2">
      <c r="A129" s="75"/>
    </row>
    <row r="130" spans="1:1" x14ac:dyDescent="0.2">
      <c r="A130" s="75"/>
    </row>
    <row r="131" spans="1:1" x14ac:dyDescent="0.2">
      <c r="A131" s="75"/>
    </row>
    <row r="132" spans="1:1" x14ac:dyDescent="0.2">
      <c r="A132" s="75"/>
    </row>
    <row r="133" spans="1:1" x14ac:dyDescent="0.2">
      <c r="A133" s="75"/>
    </row>
    <row r="134" spans="1:1" x14ac:dyDescent="0.2">
      <c r="A134" s="75"/>
    </row>
    <row r="135" spans="1:1" x14ac:dyDescent="0.2">
      <c r="A135" s="75"/>
    </row>
    <row r="136" spans="1:1" x14ac:dyDescent="0.2">
      <c r="A136" s="75"/>
    </row>
    <row r="137" spans="1:1" x14ac:dyDescent="0.2">
      <c r="A137" s="75"/>
    </row>
    <row r="138" spans="1:1" x14ac:dyDescent="0.2">
      <c r="A138" s="75"/>
    </row>
    <row r="139" spans="1:1" x14ac:dyDescent="0.2">
      <c r="A139" s="75"/>
    </row>
    <row r="140" spans="1:1" x14ac:dyDescent="0.2">
      <c r="A140" s="75"/>
    </row>
    <row r="141" spans="1:1" x14ac:dyDescent="0.2">
      <c r="A141" s="75"/>
    </row>
    <row r="142" spans="1:1" x14ac:dyDescent="0.2">
      <c r="A142" s="75"/>
    </row>
    <row r="143" spans="1:1" x14ac:dyDescent="0.2">
      <c r="A143" s="75"/>
    </row>
    <row r="144" spans="1:1" x14ac:dyDescent="0.2">
      <c r="A144" s="75"/>
    </row>
    <row r="145" spans="1:12" x14ac:dyDescent="0.2">
      <c r="A145" s="75"/>
    </row>
    <row r="146" spans="1:12" x14ac:dyDescent="0.2">
      <c r="A146" s="75"/>
    </row>
    <row r="147" spans="1:12" x14ac:dyDescent="0.2">
      <c r="A147" s="75"/>
    </row>
    <row r="148" spans="1:12" x14ac:dyDescent="0.2">
      <c r="A148" s="75"/>
    </row>
    <row r="149" spans="1:12" x14ac:dyDescent="0.2">
      <c r="A149" s="75"/>
    </row>
    <row r="150" spans="1:12" x14ac:dyDescent="0.2">
      <c r="A150" s="75"/>
    </row>
    <row r="151" spans="1:12" x14ac:dyDescent="0.2">
      <c r="A151" s="75"/>
    </row>
    <row r="152" spans="1:12" x14ac:dyDescent="0.2">
      <c r="A152" s="75"/>
    </row>
    <row r="153" spans="1:12" x14ac:dyDescent="0.2">
      <c r="A153" s="75"/>
    </row>
    <row r="154" spans="1:12" x14ac:dyDescent="0.2">
      <c r="A154" s="75"/>
      <c r="B154" s="73"/>
      <c r="C154" s="73"/>
      <c r="D154" s="73"/>
      <c r="E154" s="73"/>
      <c r="F154" s="73"/>
      <c r="G154" s="73"/>
      <c r="H154" s="73"/>
      <c r="I154" s="73"/>
      <c r="J154" s="73"/>
      <c r="K154" s="73"/>
      <c r="L154" s="73"/>
    </row>
    <row r="155" spans="1:12" x14ac:dyDescent="0.2">
      <c r="A155" s="75"/>
      <c r="B155" s="73"/>
      <c r="C155" s="73"/>
      <c r="D155" s="73"/>
      <c r="E155" s="73"/>
      <c r="F155" s="73"/>
      <c r="G155" s="73"/>
      <c r="H155" s="73"/>
      <c r="I155" s="73"/>
      <c r="J155" s="73"/>
      <c r="K155" s="73"/>
      <c r="L155" s="73"/>
    </row>
    <row r="156" spans="1:12" x14ac:dyDescent="0.2">
      <c r="A156" s="75"/>
    </row>
    <row r="157" spans="1:12" x14ac:dyDescent="0.2">
      <c r="A157" s="75"/>
    </row>
    <row r="158" spans="1:12" x14ac:dyDescent="0.2">
      <c r="A158" s="75"/>
    </row>
    <row r="159" spans="1:12" x14ac:dyDescent="0.2">
      <c r="A159" s="75"/>
    </row>
    <row r="160" spans="1:12" x14ac:dyDescent="0.2">
      <c r="A160" s="75"/>
    </row>
    <row r="161" spans="1:1" x14ac:dyDescent="0.2">
      <c r="A161" s="75"/>
    </row>
    <row r="162" spans="1:1" x14ac:dyDescent="0.2">
      <c r="A162" s="75"/>
    </row>
    <row r="163" spans="1:1" x14ac:dyDescent="0.2">
      <c r="A163" s="75"/>
    </row>
    <row r="164" spans="1:1" x14ac:dyDescent="0.2">
      <c r="A164" s="75"/>
    </row>
    <row r="165" spans="1:1" x14ac:dyDescent="0.2">
      <c r="A165" s="75"/>
    </row>
    <row r="166" spans="1:1" x14ac:dyDescent="0.2">
      <c r="A166" s="75"/>
    </row>
    <row r="167" spans="1:1" x14ac:dyDescent="0.2">
      <c r="A167" s="75"/>
    </row>
    <row r="168" spans="1:1" x14ac:dyDescent="0.2">
      <c r="A168" s="75"/>
    </row>
    <row r="169" spans="1:1" x14ac:dyDescent="0.2">
      <c r="A169" s="75"/>
    </row>
    <row r="170" spans="1:1" x14ac:dyDescent="0.2">
      <c r="A170" s="75"/>
    </row>
    <row r="171" spans="1:1" x14ac:dyDescent="0.2">
      <c r="A171" s="75"/>
    </row>
    <row r="172" spans="1:1" x14ac:dyDescent="0.2">
      <c r="A172" s="75"/>
    </row>
    <row r="173" spans="1:1" x14ac:dyDescent="0.2">
      <c r="A173" s="75"/>
    </row>
    <row r="174" spans="1:1" x14ac:dyDescent="0.2">
      <c r="A174" s="75"/>
    </row>
    <row r="175" spans="1:1" x14ac:dyDescent="0.2">
      <c r="A175" s="75"/>
    </row>
    <row r="176" spans="1:1" x14ac:dyDescent="0.2">
      <c r="A176" s="75"/>
    </row>
    <row r="177" spans="1:1" x14ac:dyDescent="0.2">
      <c r="A177" s="75"/>
    </row>
    <row r="178" spans="1:1" x14ac:dyDescent="0.2">
      <c r="A178" s="75"/>
    </row>
    <row r="179" spans="1:1" x14ac:dyDescent="0.2">
      <c r="A179" s="75"/>
    </row>
    <row r="180" spans="1:1" x14ac:dyDescent="0.2">
      <c r="A180" s="75"/>
    </row>
    <row r="181" spans="1:1" x14ac:dyDescent="0.2">
      <c r="A181" s="75"/>
    </row>
    <row r="182" spans="1:1" x14ac:dyDescent="0.2">
      <c r="A182" s="75"/>
    </row>
    <row r="183" spans="1:1" x14ac:dyDescent="0.2">
      <c r="A183" s="75"/>
    </row>
    <row r="184" spans="1:1" x14ac:dyDescent="0.2">
      <c r="A184" s="75"/>
    </row>
    <row r="185" spans="1:1" x14ac:dyDescent="0.2">
      <c r="A185" s="75"/>
    </row>
    <row r="186" spans="1:1" x14ac:dyDescent="0.2">
      <c r="A186" s="75"/>
    </row>
    <row r="187" spans="1:1" x14ac:dyDescent="0.2">
      <c r="A187" s="75"/>
    </row>
    <row r="188" spans="1:1" x14ac:dyDescent="0.2">
      <c r="A188" s="75"/>
    </row>
    <row r="189" spans="1:1" x14ac:dyDescent="0.2">
      <c r="A189" s="75"/>
    </row>
    <row r="190" spans="1:1" x14ac:dyDescent="0.2">
      <c r="A190" s="75"/>
    </row>
    <row r="191" spans="1:1" x14ac:dyDescent="0.2">
      <c r="A191" s="75"/>
    </row>
    <row r="192" spans="1:1" x14ac:dyDescent="0.2">
      <c r="A192" s="75"/>
    </row>
    <row r="193" spans="1:1" x14ac:dyDescent="0.2">
      <c r="A193" s="75"/>
    </row>
    <row r="194" spans="1:1" x14ac:dyDescent="0.2">
      <c r="A194" s="75"/>
    </row>
    <row r="195" spans="1:1" x14ac:dyDescent="0.2">
      <c r="A195" s="75"/>
    </row>
    <row r="196" spans="1:1" x14ac:dyDescent="0.2">
      <c r="A196" s="75"/>
    </row>
    <row r="197" spans="1:1" x14ac:dyDescent="0.2">
      <c r="A197" s="75"/>
    </row>
    <row r="198" spans="1:1" x14ac:dyDescent="0.2">
      <c r="A198" s="75"/>
    </row>
    <row r="199" spans="1:1" x14ac:dyDescent="0.2">
      <c r="A199" s="75"/>
    </row>
    <row r="200" spans="1:1" x14ac:dyDescent="0.2">
      <c r="A200" s="75"/>
    </row>
    <row r="201" spans="1:1" x14ac:dyDescent="0.2">
      <c r="A201" s="75"/>
    </row>
  </sheetData>
  <sheetProtection algorithmName="SHA-512" hashValue="l8i5tM4IqGahYsEpdn2gCD7P2TMoarykoU11mP1J9pboR45xLTKav6a3meoXhGhMKwOhIJ5xEOhfr8Ouugfamw==" saltValue="c6YxRaxE8K2D8iGk+gK4yw==" spinCount="100000" sheet="1" objects="1" scenarios="1"/>
  <mergeCells count="3">
    <mergeCell ref="A1:H1"/>
    <mergeCell ref="A3:H3"/>
    <mergeCell ref="A2:I2"/>
  </mergeCells>
  <hyperlinks>
    <hyperlink ref="C14" r:id="rId1" xr:uid="{00000000-0004-0000-1800-000000000000}"/>
    <hyperlink ref="C13" r:id="rId2" xr:uid="{00000000-0004-0000-1800-000001000000}"/>
  </hyperlinks>
  <pageMargins left="0.56000000000000005" right="0.4" top="1" bottom="1" header="0.5" footer="0.5"/>
  <pageSetup paperSize="5" scale="95" firstPageNumber="16" orientation="landscape" useFirstPageNumber="1" r:id="rId3"/>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1">
    <tabColor rgb="FFFFFF00"/>
  </sheetPr>
  <dimension ref="A1:N571"/>
  <sheetViews>
    <sheetView workbookViewId="0">
      <pane ySplit="10" topLeftCell="A284" activePane="bottomLeft" state="frozen"/>
      <selection pane="bottomLeft" activeCell="P292" sqref="P292"/>
    </sheetView>
  </sheetViews>
  <sheetFormatPr defaultColWidth="9.7109375" defaultRowHeight="12.75" x14ac:dyDescent="0.2"/>
  <cols>
    <col min="1" max="1" width="14.7109375" style="948" customWidth="1"/>
    <col min="2" max="19" width="9.7109375" style="948"/>
    <col min="20" max="20" width="11.140625" style="948" customWidth="1"/>
    <col min="21" max="16384" width="9.7109375" style="948"/>
  </cols>
  <sheetData>
    <row r="1" spans="1:14" ht="15" x14ac:dyDescent="0.2">
      <c r="A1" s="1603" t="s">
        <v>179</v>
      </c>
      <c r="B1" s="1603"/>
      <c r="C1" s="1603"/>
      <c r="D1" s="1603"/>
      <c r="E1" s="1603"/>
      <c r="F1" s="1603"/>
      <c r="G1" s="1603"/>
      <c r="H1" s="1603"/>
      <c r="I1" s="1603"/>
      <c r="J1" s="957"/>
      <c r="K1" s="966"/>
      <c r="L1" s="966"/>
    </row>
    <row r="2" spans="1:14" ht="15.75" x14ac:dyDescent="0.25">
      <c r="A2" s="1601" t="s">
        <v>1617</v>
      </c>
      <c r="B2" s="1601"/>
      <c r="C2" s="1601"/>
      <c r="D2" s="1601"/>
      <c r="E2" s="1601"/>
      <c r="F2" s="1601"/>
      <c r="G2" s="1601"/>
      <c r="H2" s="1601"/>
      <c r="I2" s="1601"/>
      <c r="J2" s="958"/>
      <c r="K2" s="967"/>
      <c r="L2" s="967"/>
    </row>
    <row r="3" spans="1:14" x14ac:dyDescent="0.2">
      <c r="A3" s="1602"/>
      <c r="B3" s="1602"/>
      <c r="C3" s="1602"/>
      <c r="D3" s="1602"/>
      <c r="E3" s="1602"/>
      <c r="F3" s="1602"/>
      <c r="G3" s="1602"/>
      <c r="H3" s="1602"/>
      <c r="I3" s="958"/>
      <c r="J3" s="959"/>
      <c r="K3" s="960"/>
      <c r="L3" s="960"/>
    </row>
    <row r="4" spans="1:14" ht="15" x14ac:dyDescent="0.25">
      <c r="A4" s="975"/>
      <c r="B4" s="976" t="s">
        <v>1288</v>
      </c>
      <c r="C4" s="975"/>
      <c r="D4" s="955"/>
      <c r="E4" s="955"/>
      <c r="F4" s="955"/>
      <c r="G4" s="955"/>
      <c r="H4" s="955"/>
      <c r="I4" s="958"/>
      <c r="J4" s="958"/>
      <c r="K4" s="955"/>
      <c r="L4" s="955"/>
    </row>
    <row r="5" spans="1:14" x14ac:dyDescent="0.2">
      <c r="A5" s="975"/>
      <c r="B5" s="977"/>
      <c r="C5" s="975"/>
      <c r="D5" s="955"/>
      <c r="E5" s="955"/>
      <c r="F5" s="955"/>
      <c r="G5" s="955"/>
      <c r="H5" s="955"/>
      <c r="I5" s="955"/>
      <c r="J5" s="955"/>
      <c r="K5" s="955"/>
      <c r="L5" s="955"/>
      <c r="M5" s="955"/>
      <c r="N5" s="955"/>
    </row>
    <row r="6" spans="1:14" x14ac:dyDescent="0.2">
      <c r="A6" s="975"/>
      <c r="B6" s="975"/>
      <c r="C6" s="975"/>
      <c r="D6" s="955"/>
      <c r="E6" s="955"/>
      <c r="F6" s="955"/>
      <c r="G6" s="955"/>
      <c r="H6" s="955"/>
      <c r="I6" s="958"/>
      <c r="J6" s="958"/>
      <c r="K6" s="955"/>
      <c r="L6" s="955"/>
    </row>
    <row r="7" spans="1:14" ht="15" x14ac:dyDescent="0.25">
      <c r="A7" s="978"/>
      <c r="B7" s="978"/>
      <c r="C7" s="978"/>
      <c r="D7" s="955"/>
      <c r="E7" s="955"/>
      <c r="F7" s="955"/>
      <c r="G7" s="955"/>
      <c r="H7" s="955"/>
      <c r="I7" s="958"/>
      <c r="J7" s="958"/>
      <c r="K7" s="955"/>
      <c r="L7" s="955"/>
    </row>
    <row r="8" spans="1:14" x14ac:dyDescent="0.2">
      <c r="A8" s="955"/>
      <c r="B8" s="955" t="s">
        <v>186</v>
      </c>
      <c r="D8" s="955"/>
      <c r="E8" s="955"/>
      <c r="F8" s="955"/>
      <c r="G8" s="955"/>
      <c r="H8" s="955"/>
      <c r="I8" s="958"/>
      <c r="J8" s="958"/>
      <c r="K8" s="955"/>
      <c r="L8" s="955"/>
    </row>
    <row r="9" spans="1:14" x14ac:dyDescent="0.2">
      <c r="A9" s="971"/>
      <c r="B9" s="979" t="s">
        <v>187</v>
      </c>
      <c r="C9" s="940" t="s">
        <v>188</v>
      </c>
      <c r="D9" s="955"/>
      <c r="E9" s="955"/>
      <c r="F9" s="955"/>
      <c r="G9" s="955"/>
      <c r="H9" s="955"/>
      <c r="I9" s="958"/>
      <c r="J9" s="958"/>
      <c r="K9" s="955"/>
      <c r="L9" s="955"/>
    </row>
    <row r="10" spans="1:14" x14ac:dyDescent="0.2">
      <c r="A10" s="955"/>
      <c r="B10" s="979" t="s">
        <v>189</v>
      </c>
      <c r="C10" s="940" t="s">
        <v>1436</v>
      </c>
      <c r="D10" s="955"/>
      <c r="E10" s="955"/>
      <c r="F10" s="955"/>
      <c r="G10" s="955"/>
      <c r="H10" s="955"/>
      <c r="J10" s="955"/>
      <c r="K10" s="955"/>
      <c r="L10" s="955"/>
    </row>
    <row r="11" spans="1:14" s="981" customFormat="1" x14ac:dyDescent="0.2">
      <c r="A11" s="977" t="s">
        <v>875</v>
      </c>
      <c r="B11" s="980">
        <f>2*B17</f>
        <v>43000</v>
      </c>
      <c r="C11" s="980">
        <f t="shared" ref="C11:I11" si="0">2*C17</f>
        <v>49200</v>
      </c>
      <c r="D11" s="980">
        <f t="shared" si="0"/>
        <v>55300</v>
      </c>
      <c r="E11" s="980">
        <f t="shared" si="0"/>
        <v>61400</v>
      </c>
      <c r="F11" s="980">
        <f t="shared" si="0"/>
        <v>66400</v>
      </c>
      <c r="G11" s="980">
        <f t="shared" si="0"/>
        <v>71300</v>
      </c>
      <c r="H11" s="980">
        <f t="shared" si="0"/>
        <v>76200</v>
      </c>
      <c r="I11" s="980">
        <f t="shared" si="0"/>
        <v>81100</v>
      </c>
    </row>
    <row r="12" spans="1:14" s="981" customFormat="1" x14ac:dyDescent="0.2">
      <c r="A12" s="982" t="s">
        <v>245</v>
      </c>
      <c r="B12" s="983" t="s">
        <v>876</v>
      </c>
      <c r="C12" s="983" t="s">
        <v>877</v>
      </c>
      <c r="D12" s="983" t="s">
        <v>878</v>
      </c>
      <c r="E12" s="983" t="s">
        <v>879</v>
      </c>
      <c r="F12" s="983" t="s">
        <v>880</v>
      </c>
      <c r="G12" s="983" t="s">
        <v>881</v>
      </c>
      <c r="H12" s="983" t="s">
        <v>882</v>
      </c>
      <c r="I12" s="983" t="s">
        <v>883</v>
      </c>
    </row>
    <row r="13" spans="1:14" s="981" customFormat="1" x14ac:dyDescent="0.2">
      <c r="A13" s="984">
        <v>0.3</v>
      </c>
      <c r="B13" s="985">
        <v>12900</v>
      </c>
      <c r="C13" s="985">
        <v>14760</v>
      </c>
      <c r="D13" s="985">
        <v>16590</v>
      </c>
      <c r="E13" s="985">
        <v>18420</v>
      </c>
      <c r="F13" s="985">
        <v>19920</v>
      </c>
      <c r="G13" s="985">
        <v>21390</v>
      </c>
      <c r="H13" s="985">
        <v>22860</v>
      </c>
      <c r="I13" s="985">
        <v>24330</v>
      </c>
    </row>
    <row r="14" spans="1:14" s="981" customFormat="1" x14ac:dyDescent="0.2">
      <c r="A14" s="984">
        <v>0.35</v>
      </c>
      <c r="B14" s="985">
        <v>15049.999999999998</v>
      </c>
      <c r="C14" s="985">
        <v>17220</v>
      </c>
      <c r="D14" s="985">
        <v>19355</v>
      </c>
      <c r="E14" s="985">
        <v>21490</v>
      </c>
      <c r="F14" s="985">
        <v>23240</v>
      </c>
      <c r="G14" s="985">
        <v>24955</v>
      </c>
      <c r="H14" s="985">
        <v>26670</v>
      </c>
      <c r="I14" s="985">
        <v>28385</v>
      </c>
    </row>
    <row r="15" spans="1:14" s="981" customFormat="1" x14ac:dyDescent="0.2">
      <c r="A15" s="984">
        <v>0.4</v>
      </c>
      <c r="B15" s="985">
        <v>17200</v>
      </c>
      <c r="C15" s="985">
        <v>19680</v>
      </c>
      <c r="D15" s="985">
        <v>22120</v>
      </c>
      <c r="E15" s="985">
        <v>24560</v>
      </c>
      <c r="F15" s="985">
        <v>26560</v>
      </c>
      <c r="G15" s="985">
        <v>28520</v>
      </c>
      <c r="H15" s="985">
        <v>30480</v>
      </c>
      <c r="I15" s="985">
        <v>32440</v>
      </c>
    </row>
    <row r="16" spans="1:14" s="981" customFormat="1" x14ac:dyDescent="0.2">
      <c r="A16" s="984">
        <v>0.45</v>
      </c>
      <c r="B16" s="985">
        <v>19350</v>
      </c>
      <c r="C16" s="985">
        <v>22140</v>
      </c>
      <c r="D16" s="985">
        <v>24885</v>
      </c>
      <c r="E16" s="985">
        <v>27630</v>
      </c>
      <c r="F16" s="985">
        <v>29880</v>
      </c>
      <c r="G16" s="985">
        <v>32085</v>
      </c>
      <c r="H16" s="985">
        <v>34290</v>
      </c>
      <c r="I16" s="985">
        <v>36495</v>
      </c>
    </row>
    <row r="17" spans="1:11" s="981" customFormat="1" x14ac:dyDescent="0.2">
      <c r="A17" s="986">
        <v>0.5</v>
      </c>
      <c r="B17" s="987">
        <v>21500</v>
      </c>
      <c r="C17" s="987">
        <v>24600</v>
      </c>
      <c r="D17" s="987">
        <v>27650</v>
      </c>
      <c r="E17" s="987">
        <v>30700</v>
      </c>
      <c r="F17" s="987">
        <v>33200</v>
      </c>
      <c r="G17" s="987">
        <v>35650</v>
      </c>
      <c r="H17" s="987">
        <v>38100</v>
      </c>
      <c r="I17" s="987">
        <v>40550</v>
      </c>
    </row>
    <row r="18" spans="1:11" s="981" customFormat="1" x14ac:dyDescent="0.2">
      <c r="A18" s="984">
        <v>0.55000000000000004</v>
      </c>
      <c r="B18" s="985">
        <v>23650.000000000004</v>
      </c>
      <c r="C18" s="985">
        <v>27060.000000000004</v>
      </c>
      <c r="D18" s="985">
        <v>30415.000000000004</v>
      </c>
      <c r="E18" s="985">
        <v>33770</v>
      </c>
      <c r="F18" s="985">
        <v>36520</v>
      </c>
      <c r="G18" s="985">
        <v>39215</v>
      </c>
      <c r="H18" s="985">
        <v>41910</v>
      </c>
      <c r="I18" s="985">
        <v>44605</v>
      </c>
    </row>
    <row r="19" spans="1:11" s="981" customFormat="1" x14ac:dyDescent="0.2">
      <c r="A19" s="984">
        <v>0.6</v>
      </c>
      <c r="B19" s="985">
        <v>25800</v>
      </c>
      <c r="C19" s="985">
        <v>29520</v>
      </c>
      <c r="D19" s="985">
        <v>33180</v>
      </c>
      <c r="E19" s="985">
        <v>36840</v>
      </c>
      <c r="F19" s="985">
        <v>39840</v>
      </c>
      <c r="G19" s="985">
        <v>42780</v>
      </c>
      <c r="H19" s="985">
        <v>45720</v>
      </c>
      <c r="I19" s="985">
        <v>48660</v>
      </c>
    </row>
    <row r="20" spans="1:11" s="981" customFormat="1" x14ac:dyDescent="0.2">
      <c r="A20" s="984">
        <v>0.8</v>
      </c>
      <c r="B20" s="985">
        <v>34400</v>
      </c>
      <c r="C20" s="985">
        <v>39360</v>
      </c>
      <c r="D20" s="985">
        <v>44240</v>
      </c>
      <c r="E20" s="985">
        <v>49120</v>
      </c>
      <c r="F20" s="985">
        <v>53120</v>
      </c>
      <c r="G20" s="985">
        <v>57040</v>
      </c>
      <c r="H20" s="985">
        <v>60960</v>
      </c>
      <c r="I20" s="985">
        <v>64880</v>
      </c>
    </row>
    <row r="21" spans="1:11" s="981" customFormat="1" x14ac:dyDescent="0.2">
      <c r="A21" s="975"/>
      <c r="B21" s="975"/>
      <c r="C21" s="975"/>
      <c r="D21" s="975"/>
      <c r="E21" s="975"/>
      <c r="F21" s="975"/>
      <c r="G21" s="975"/>
      <c r="H21" s="975"/>
      <c r="I21" s="975"/>
    </row>
    <row r="22" spans="1:11" s="981" customFormat="1" x14ac:dyDescent="0.2">
      <c r="A22" s="975" t="s">
        <v>884</v>
      </c>
      <c r="B22" s="980"/>
      <c r="C22" s="980"/>
      <c r="D22" s="980"/>
      <c r="E22" s="980"/>
      <c r="F22" s="980"/>
      <c r="G22" s="980"/>
      <c r="H22" s="980"/>
      <c r="I22" s="980"/>
    </row>
    <row r="23" spans="1:11" s="981" customFormat="1" x14ac:dyDescent="0.2">
      <c r="A23" s="982" t="s">
        <v>245</v>
      </c>
      <c r="B23" s="983" t="s">
        <v>876</v>
      </c>
      <c r="C23" s="983" t="s">
        <v>877</v>
      </c>
      <c r="D23" s="983" t="s">
        <v>878</v>
      </c>
      <c r="E23" s="983" t="s">
        <v>879</v>
      </c>
      <c r="F23" s="983" t="s">
        <v>880</v>
      </c>
      <c r="G23" s="983" t="s">
        <v>881</v>
      </c>
      <c r="H23" s="983" t="s">
        <v>882</v>
      </c>
      <c r="I23" s="983" t="s">
        <v>883</v>
      </c>
      <c r="J23" s="988"/>
      <c r="K23" s="989"/>
    </row>
    <row r="24" spans="1:11" s="981" customFormat="1" x14ac:dyDescent="0.2">
      <c r="A24" s="984">
        <v>0.3</v>
      </c>
      <c r="B24" s="985">
        <v>17010</v>
      </c>
      <c r="C24" s="985">
        <v>19440</v>
      </c>
      <c r="D24" s="985">
        <v>21870</v>
      </c>
      <c r="E24" s="985">
        <v>24300</v>
      </c>
      <c r="F24" s="985">
        <v>26250</v>
      </c>
      <c r="G24" s="985">
        <v>28200</v>
      </c>
      <c r="H24" s="985">
        <v>30150</v>
      </c>
      <c r="I24" s="985">
        <v>32100</v>
      </c>
      <c r="J24" s="990"/>
      <c r="K24" s="988"/>
    </row>
    <row r="25" spans="1:11" s="981" customFormat="1" x14ac:dyDescent="0.2">
      <c r="A25" s="984">
        <v>0.35</v>
      </c>
      <c r="B25" s="985">
        <v>19845</v>
      </c>
      <c r="C25" s="985">
        <v>22680</v>
      </c>
      <c r="D25" s="985">
        <v>25515</v>
      </c>
      <c r="E25" s="985">
        <v>28350</v>
      </c>
      <c r="F25" s="985">
        <v>30624.999999999996</v>
      </c>
      <c r="G25" s="985">
        <v>32900</v>
      </c>
      <c r="H25" s="985">
        <v>35175</v>
      </c>
      <c r="I25" s="985">
        <v>37450</v>
      </c>
      <c r="J25" s="990"/>
      <c r="K25" s="988"/>
    </row>
    <row r="26" spans="1:11" s="981" customFormat="1" x14ac:dyDescent="0.2">
      <c r="A26" s="984">
        <v>0.4</v>
      </c>
      <c r="B26" s="985">
        <v>22680</v>
      </c>
      <c r="C26" s="985">
        <v>25920</v>
      </c>
      <c r="D26" s="985">
        <v>29160</v>
      </c>
      <c r="E26" s="985">
        <v>32400</v>
      </c>
      <c r="F26" s="985">
        <v>35000</v>
      </c>
      <c r="G26" s="985">
        <v>37600</v>
      </c>
      <c r="H26" s="985">
        <v>40200</v>
      </c>
      <c r="I26" s="985">
        <v>42800</v>
      </c>
      <c r="J26" s="990"/>
      <c r="K26" s="990"/>
    </row>
    <row r="27" spans="1:11" s="981" customFormat="1" x14ac:dyDescent="0.2">
      <c r="A27" s="984">
        <v>0.45</v>
      </c>
      <c r="B27" s="985">
        <v>25515</v>
      </c>
      <c r="C27" s="985">
        <v>29160</v>
      </c>
      <c r="D27" s="985">
        <v>32805</v>
      </c>
      <c r="E27" s="985">
        <v>36450</v>
      </c>
      <c r="F27" s="985">
        <v>39375</v>
      </c>
      <c r="G27" s="985">
        <v>42300</v>
      </c>
      <c r="H27" s="985">
        <v>45225</v>
      </c>
      <c r="I27" s="985">
        <v>48150</v>
      </c>
      <c r="J27" s="990"/>
      <c r="K27" s="990"/>
    </row>
    <row r="28" spans="1:11" s="981" customFormat="1" x14ac:dyDescent="0.2">
      <c r="A28" s="986">
        <v>0.5</v>
      </c>
      <c r="B28" s="987">
        <v>28350</v>
      </c>
      <c r="C28" s="987">
        <v>32400</v>
      </c>
      <c r="D28" s="987">
        <v>36450</v>
      </c>
      <c r="E28" s="987">
        <v>40500</v>
      </c>
      <c r="F28" s="987">
        <v>43750</v>
      </c>
      <c r="G28" s="987">
        <v>47000</v>
      </c>
      <c r="H28" s="987">
        <v>50250</v>
      </c>
      <c r="I28" s="987">
        <v>53500</v>
      </c>
      <c r="J28" s="263"/>
      <c r="K28" s="263"/>
    </row>
    <row r="29" spans="1:11" s="981" customFormat="1" x14ac:dyDescent="0.2">
      <c r="A29" s="984">
        <v>0.55000000000000004</v>
      </c>
      <c r="B29" s="985">
        <v>31185.000000000004</v>
      </c>
      <c r="C29" s="985">
        <v>35640</v>
      </c>
      <c r="D29" s="985">
        <v>40095</v>
      </c>
      <c r="E29" s="985">
        <v>44550</v>
      </c>
      <c r="F29" s="985">
        <v>48125.000000000007</v>
      </c>
      <c r="G29" s="985">
        <v>51700.000000000007</v>
      </c>
      <c r="H29" s="985">
        <v>55275.000000000007</v>
      </c>
      <c r="I29" s="985">
        <v>58850.000000000007</v>
      </c>
      <c r="J29" s="263"/>
      <c r="K29" s="990"/>
    </row>
    <row r="30" spans="1:11" s="981" customFormat="1" x14ac:dyDescent="0.2">
      <c r="A30" s="984">
        <v>0.6</v>
      </c>
      <c r="B30" s="985">
        <v>34020</v>
      </c>
      <c r="C30" s="985">
        <v>38880</v>
      </c>
      <c r="D30" s="985">
        <v>43740</v>
      </c>
      <c r="E30" s="985">
        <v>48600</v>
      </c>
      <c r="F30" s="985">
        <v>52500</v>
      </c>
      <c r="G30" s="985">
        <v>56400</v>
      </c>
      <c r="H30" s="985">
        <v>60300</v>
      </c>
      <c r="I30" s="985">
        <v>64200</v>
      </c>
      <c r="J30" s="990"/>
      <c r="K30" s="263"/>
    </row>
    <row r="31" spans="1:11" s="981" customFormat="1" x14ac:dyDescent="0.2">
      <c r="A31" s="984">
        <v>0.8</v>
      </c>
      <c r="B31" s="985">
        <v>45360</v>
      </c>
      <c r="C31" s="985">
        <v>51840</v>
      </c>
      <c r="D31" s="985">
        <v>58320</v>
      </c>
      <c r="E31" s="985">
        <v>64800</v>
      </c>
      <c r="F31" s="985">
        <v>70000</v>
      </c>
      <c r="G31" s="985">
        <v>75200</v>
      </c>
      <c r="H31" s="985">
        <v>80400</v>
      </c>
      <c r="I31" s="985">
        <v>85600</v>
      </c>
      <c r="J31" s="990"/>
      <c r="K31" s="990"/>
    </row>
    <row r="32" spans="1:11" s="981" customFormat="1" x14ac:dyDescent="0.2">
      <c r="A32" s="975"/>
      <c r="B32" s="975"/>
      <c r="C32" s="975"/>
      <c r="D32" s="975"/>
      <c r="E32" s="975"/>
      <c r="F32" s="975"/>
      <c r="G32" s="975"/>
      <c r="H32" s="975"/>
      <c r="I32" s="975"/>
    </row>
    <row r="33" spans="1:11" s="981" customFormat="1" x14ac:dyDescent="0.2">
      <c r="A33" s="975" t="s">
        <v>885</v>
      </c>
      <c r="B33" s="980"/>
      <c r="C33" s="980"/>
      <c r="D33" s="980"/>
      <c r="E33" s="980"/>
      <c r="F33" s="980"/>
      <c r="G33" s="980"/>
      <c r="H33" s="980"/>
      <c r="I33" s="980"/>
    </row>
    <row r="34" spans="1:11" s="981" customFormat="1" x14ac:dyDescent="0.2">
      <c r="A34" s="982" t="s">
        <v>245</v>
      </c>
      <c r="B34" s="983" t="s">
        <v>876</v>
      </c>
      <c r="C34" s="983" t="s">
        <v>877</v>
      </c>
      <c r="D34" s="983" t="s">
        <v>878</v>
      </c>
      <c r="E34" s="983" t="s">
        <v>879</v>
      </c>
      <c r="F34" s="983" t="s">
        <v>880</v>
      </c>
      <c r="G34" s="983" t="s">
        <v>881</v>
      </c>
      <c r="H34" s="983" t="s">
        <v>882</v>
      </c>
      <c r="I34" s="983" t="s">
        <v>883</v>
      </c>
      <c r="J34" s="988"/>
      <c r="K34" s="989"/>
    </row>
    <row r="35" spans="1:11" s="981" customFormat="1" x14ac:dyDescent="0.2">
      <c r="A35" s="984">
        <v>0.3</v>
      </c>
      <c r="B35" s="985">
        <v>19350</v>
      </c>
      <c r="C35" s="985">
        <v>22110</v>
      </c>
      <c r="D35" s="985">
        <v>24870</v>
      </c>
      <c r="E35" s="985">
        <v>27630</v>
      </c>
      <c r="F35" s="985">
        <v>29850</v>
      </c>
      <c r="G35" s="985">
        <v>32070</v>
      </c>
      <c r="H35" s="985">
        <v>34290</v>
      </c>
      <c r="I35" s="985">
        <v>36480</v>
      </c>
      <c r="J35" s="990"/>
      <c r="K35" s="988"/>
    </row>
    <row r="36" spans="1:11" s="981" customFormat="1" x14ac:dyDescent="0.2">
      <c r="A36" s="984">
        <v>0.35</v>
      </c>
      <c r="B36" s="985">
        <v>22575</v>
      </c>
      <c r="C36" s="985">
        <v>25795</v>
      </c>
      <c r="D36" s="985">
        <v>29014.999999999996</v>
      </c>
      <c r="E36" s="985">
        <v>32234.999999999996</v>
      </c>
      <c r="F36" s="985">
        <v>34825</v>
      </c>
      <c r="G36" s="985">
        <v>37415</v>
      </c>
      <c r="H36" s="985">
        <v>40005</v>
      </c>
      <c r="I36" s="985">
        <v>42560</v>
      </c>
      <c r="J36" s="990"/>
      <c r="K36" s="988"/>
    </row>
    <row r="37" spans="1:11" s="981" customFormat="1" x14ac:dyDescent="0.2">
      <c r="A37" s="984">
        <v>0.4</v>
      </c>
      <c r="B37" s="985">
        <v>25800</v>
      </c>
      <c r="C37" s="985">
        <v>29480</v>
      </c>
      <c r="D37" s="985">
        <v>33160</v>
      </c>
      <c r="E37" s="985">
        <v>36840</v>
      </c>
      <c r="F37" s="985">
        <v>39800</v>
      </c>
      <c r="G37" s="985">
        <v>42760</v>
      </c>
      <c r="H37" s="985">
        <v>45720</v>
      </c>
      <c r="I37" s="985">
        <v>48640</v>
      </c>
      <c r="J37" s="990"/>
      <c r="K37" s="990"/>
    </row>
    <row r="38" spans="1:11" s="981" customFormat="1" x14ac:dyDescent="0.2">
      <c r="A38" s="984">
        <v>0.45</v>
      </c>
      <c r="B38" s="985">
        <v>29025</v>
      </c>
      <c r="C38" s="985">
        <v>33165</v>
      </c>
      <c r="D38" s="985">
        <v>37305</v>
      </c>
      <c r="E38" s="985">
        <v>41445</v>
      </c>
      <c r="F38" s="985">
        <v>44775</v>
      </c>
      <c r="G38" s="985">
        <v>48105</v>
      </c>
      <c r="H38" s="985">
        <v>51435</v>
      </c>
      <c r="I38" s="985">
        <v>54720</v>
      </c>
      <c r="J38" s="990"/>
      <c r="K38" s="990"/>
    </row>
    <row r="39" spans="1:11" s="981" customFormat="1" x14ac:dyDescent="0.2">
      <c r="A39" s="986">
        <v>0.5</v>
      </c>
      <c r="B39" s="987">
        <v>32250</v>
      </c>
      <c r="C39" s="987">
        <v>36850</v>
      </c>
      <c r="D39" s="987">
        <v>41450</v>
      </c>
      <c r="E39" s="987">
        <v>46050</v>
      </c>
      <c r="F39" s="987">
        <v>49750</v>
      </c>
      <c r="G39" s="987">
        <v>53450</v>
      </c>
      <c r="H39" s="987">
        <v>57150</v>
      </c>
      <c r="I39" s="987">
        <v>60800</v>
      </c>
      <c r="J39" s="263"/>
      <c r="K39" s="263"/>
    </row>
    <row r="40" spans="1:11" s="981" customFormat="1" x14ac:dyDescent="0.2">
      <c r="A40" s="984">
        <v>0.55000000000000004</v>
      </c>
      <c r="B40" s="985">
        <v>35475</v>
      </c>
      <c r="C40" s="985">
        <v>40535</v>
      </c>
      <c r="D40" s="985">
        <v>45595.000000000007</v>
      </c>
      <c r="E40" s="985">
        <v>50655.000000000007</v>
      </c>
      <c r="F40" s="985">
        <v>54725.000000000007</v>
      </c>
      <c r="G40" s="985">
        <v>58795.000000000007</v>
      </c>
      <c r="H40" s="985">
        <v>62865.000000000007</v>
      </c>
      <c r="I40" s="985">
        <v>66880</v>
      </c>
      <c r="J40" s="263"/>
      <c r="K40" s="990"/>
    </row>
    <row r="41" spans="1:11" s="981" customFormat="1" x14ac:dyDescent="0.2">
      <c r="A41" s="984">
        <v>0.6</v>
      </c>
      <c r="B41" s="985">
        <v>38700</v>
      </c>
      <c r="C41" s="985">
        <v>44220</v>
      </c>
      <c r="D41" s="985">
        <v>49740</v>
      </c>
      <c r="E41" s="985">
        <v>55260</v>
      </c>
      <c r="F41" s="985">
        <v>59700</v>
      </c>
      <c r="G41" s="985">
        <v>64140</v>
      </c>
      <c r="H41" s="985">
        <v>68580</v>
      </c>
      <c r="I41" s="985">
        <v>72960</v>
      </c>
      <c r="J41" s="990"/>
      <c r="K41" s="263"/>
    </row>
    <row r="42" spans="1:11" s="981" customFormat="1" x14ac:dyDescent="0.2">
      <c r="A42" s="984">
        <v>0.8</v>
      </c>
      <c r="B42" s="985">
        <v>51600</v>
      </c>
      <c r="C42" s="985">
        <v>58960</v>
      </c>
      <c r="D42" s="985">
        <v>66320</v>
      </c>
      <c r="E42" s="985">
        <v>73680</v>
      </c>
      <c r="F42" s="985">
        <v>79600</v>
      </c>
      <c r="G42" s="985">
        <v>85520</v>
      </c>
      <c r="H42" s="985">
        <v>91440</v>
      </c>
      <c r="I42" s="985">
        <v>97280</v>
      </c>
      <c r="J42" s="990"/>
      <c r="K42" s="990"/>
    </row>
    <row r="43" spans="1:11" s="981" customFormat="1" x14ac:dyDescent="0.2">
      <c r="A43" s="975"/>
      <c r="B43" s="975"/>
      <c r="C43" s="975"/>
      <c r="D43" s="975"/>
      <c r="E43" s="975"/>
      <c r="F43" s="975"/>
      <c r="G43" s="975"/>
      <c r="H43" s="975"/>
      <c r="I43" s="975"/>
    </row>
    <row r="44" spans="1:11" s="981" customFormat="1" x14ac:dyDescent="0.2">
      <c r="A44" s="975" t="s">
        <v>886</v>
      </c>
      <c r="B44" s="980"/>
      <c r="C44" s="980"/>
      <c r="D44" s="980"/>
      <c r="E44" s="980"/>
      <c r="F44" s="980"/>
      <c r="G44" s="980"/>
      <c r="H44" s="980"/>
      <c r="I44" s="980"/>
    </row>
    <row r="45" spans="1:11" s="981" customFormat="1" x14ac:dyDescent="0.2">
      <c r="A45" s="982" t="s">
        <v>245</v>
      </c>
      <c r="B45" s="983" t="s">
        <v>876</v>
      </c>
      <c r="C45" s="983" t="s">
        <v>877</v>
      </c>
      <c r="D45" s="983" t="s">
        <v>878</v>
      </c>
      <c r="E45" s="983" t="s">
        <v>879</v>
      </c>
      <c r="F45" s="983" t="s">
        <v>880</v>
      </c>
      <c r="G45" s="983" t="s">
        <v>881</v>
      </c>
      <c r="H45" s="983" t="s">
        <v>882</v>
      </c>
      <c r="I45" s="983" t="s">
        <v>883</v>
      </c>
      <c r="J45" s="988"/>
      <c r="K45" s="989"/>
    </row>
    <row r="46" spans="1:11" s="981" customFormat="1" x14ac:dyDescent="0.2">
      <c r="A46" s="984">
        <v>0.3</v>
      </c>
      <c r="B46" s="985">
        <v>14670</v>
      </c>
      <c r="C46" s="985">
        <v>16770</v>
      </c>
      <c r="D46" s="985">
        <v>18870</v>
      </c>
      <c r="E46" s="985">
        <v>20940</v>
      </c>
      <c r="F46" s="985">
        <v>22620</v>
      </c>
      <c r="G46" s="985">
        <v>24300</v>
      </c>
      <c r="H46" s="985">
        <v>25980</v>
      </c>
      <c r="I46" s="985">
        <v>27660</v>
      </c>
      <c r="J46" s="990"/>
      <c r="K46" s="988"/>
    </row>
    <row r="47" spans="1:11" s="981" customFormat="1" x14ac:dyDescent="0.2">
      <c r="A47" s="984">
        <v>0.35</v>
      </c>
      <c r="B47" s="985">
        <v>17115</v>
      </c>
      <c r="C47" s="985">
        <v>19565</v>
      </c>
      <c r="D47" s="985">
        <v>22015</v>
      </c>
      <c r="E47" s="985">
        <v>24430</v>
      </c>
      <c r="F47" s="985">
        <v>26390</v>
      </c>
      <c r="G47" s="985">
        <v>28350</v>
      </c>
      <c r="H47" s="985">
        <v>30309.999999999996</v>
      </c>
      <c r="I47" s="985">
        <v>32269.999999999996</v>
      </c>
      <c r="J47" s="990"/>
      <c r="K47" s="988"/>
    </row>
    <row r="48" spans="1:11" s="981" customFormat="1" x14ac:dyDescent="0.2">
      <c r="A48" s="984">
        <v>0.4</v>
      </c>
      <c r="B48" s="985">
        <v>19560</v>
      </c>
      <c r="C48" s="985">
        <v>22360</v>
      </c>
      <c r="D48" s="985">
        <v>25160</v>
      </c>
      <c r="E48" s="985">
        <v>27920</v>
      </c>
      <c r="F48" s="985">
        <v>30160</v>
      </c>
      <c r="G48" s="985">
        <v>32400</v>
      </c>
      <c r="H48" s="985">
        <v>34640</v>
      </c>
      <c r="I48" s="985">
        <v>36880</v>
      </c>
      <c r="J48" s="990"/>
      <c r="K48" s="990"/>
    </row>
    <row r="49" spans="1:11" s="981" customFormat="1" x14ac:dyDescent="0.2">
      <c r="A49" s="984">
        <v>0.45</v>
      </c>
      <c r="B49" s="985">
        <v>22005</v>
      </c>
      <c r="C49" s="985">
        <v>25155</v>
      </c>
      <c r="D49" s="985">
        <v>28305</v>
      </c>
      <c r="E49" s="985">
        <v>31410</v>
      </c>
      <c r="F49" s="985">
        <v>33930</v>
      </c>
      <c r="G49" s="985">
        <v>36450</v>
      </c>
      <c r="H49" s="985">
        <v>38970</v>
      </c>
      <c r="I49" s="985">
        <v>41490</v>
      </c>
      <c r="J49" s="990"/>
      <c r="K49" s="990"/>
    </row>
    <row r="50" spans="1:11" s="981" customFormat="1" x14ac:dyDescent="0.2">
      <c r="A50" s="986">
        <v>0.5</v>
      </c>
      <c r="B50" s="987">
        <v>24450</v>
      </c>
      <c r="C50" s="987">
        <v>27950</v>
      </c>
      <c r="D50" s="987">
        <v>31450</v>
      </c>
      <c r="E50" s="987">
        <v>34900</v>
      </c>
      <c r="F50" s="987">
        <v>37700</v>
      </c>
      <c r="G50" s="987">
        <v>40500</v>
      </c>
      <c r="H50" s="987">
        <v>43300</v>
      </c>
      <c r="I50" s="987">
        <v>46100</v>
      </c>
      <c r="J50" s="263"/>
      <c r="K50" s="263"/>
    </row>
    <row r="51" spans="1:11" s="981" customFormat="1" x14ac:dyDescent="0.2">
      <c r="A51" s="984">
        <v>0.55000000000000004</v>
      </c>
      <c r="B51" s="985">
        <v>26895.000000000004</v>
      </c>
      <c r="C51" s="985">
        <v>30745.000000000004</v>
      </c>
      <c r="D51" s="985">
        <v>34595</v>
      </c>
      <c r="E51" s="985">
        <v>38390</v>
      </c>
      <c r="F51" s="985">
        <v>41470</v>
      </c>
      <c r="G51" s="985">
        <v>44550</v>
      </c>
      <c r="H51" s="985">
        <v>47630.000000000007</v>
      </c>
      <c r="I51" s="985">
        <v>50710.000000000007</v>
      </c>
      <c r="J51" s="263"/>
      <c r="K51" s="990"/>
    </row>
    <row r="52" spans="1:11" s="981" customFormat="1" x14ac:dyDescent="0.2">
      <c r="A52" s="984">
        <v>0.6</v>
      </c>
      <c r="B52" s="985">
        <v>29340</v>
      </c>
      <c r="C52" s="985">
        <v>33540</v>
      </c>
      <c r="D52" s="985">
        <v>37740</v>
      </c>
      <c r="E52" s="985">
        <v>41880</v>
      </c>
      <c r="F52" s="985">
        <v>45240</v>
      </c>
      <c r="G52" s="985">
        <v>48600</v>
      </c>
      <c r="H52" s="985">
        <v>51960</v>
      </c>
      <c r="I52" s="985">
        <v>55320</v>
      </c>
      <c r="J52" s="990"/>
      <c r="K52" s="263"/>
    </row>
    <row r="53" spans="1:11" s="981" customFormat="1" x14ac:dyDescent="0.2">
      <c r="A53" s="984">
        <v>0.8</v>
      </c>
      <c r="B53" s="985">
        <v>39120</v>
      </c>
      <c r="C53" s="985">
        <v>44720</v>
      </c>
      <c r="D53" s="985">
        <v>50320</v>
      </c>
      <c r="E53" s="985">
        <v>55840</v>
      </c>
      <c r="F53" s="985">
        <v>60320</v>
      </c>
      <c r="G53" s="985">
        <v>64800</v>
      </c>
      <c r="H53" s="985">
        <v>69280</v>
      </c>
      <c r="I53" s="985">
        <v>73760</v>
      </c>
      <c r="J53" s="990"/>
      <c r="K53" s="990"/>
    </row>
    <row r="54" spans="1:11" s="981" customFormat="1" x14ac:dyDescent="0.2">
      <c r="A54" s="975"/>
      <c r="B54" s="975"/>
      <c r="C54" s="975"/>
      <c r="D54" s="975"/>
      <c r="E54" s="975"/>
      <c r="F54" s="975"/>
      <c r="G54" s="975"/>
      <c r="H54" s="975"/>
      <c r="I54" s="975"/>
    </row>
    <row r="55" spans="1:11" s="981" customFormat="1" x14ac:dyDescent="0.2">
      <c r="A55" s="975" t="s">
        <v>887</v>
      </c>
      <c r="B55" s="980"/>
      <c r="C55" s="980"/>
      <c r="D55" s="980"/>
      <c r="E55" s="980"/>
      <c r="F55" s="980"/>
      <c r="G55" s="980"/>
      <c r="H55" s="980"/>
      <c r="I55" s="980"/>
    </row>
    <row r="56" spans="1:11" s="981" customFormat="1" x14ac:dyDescent="0.2">
      <c r="A56" s="982" t="s">
        <v>245</v>
      </c>
      <c r="B56" s="983" t="s">
        <v>876</v>
      </c>
      <c r="C56" s="983" t="s">
        <v>877</v>
      </c>
      <c r="D56" s="983" t="s">
        <v>878</v>
      </c>
      <c r="E56" s="983" t="s">
        <v>879</v>
      </c>
      <c r="F56" s="983" t="s">
        <v>880</v>
      </c>
      <c r="G56" s="983" t="s">
        <v>881</v>
      </c>
      <c r="H56" s="983" t="s">
        <v>882</v>
      </c>
      <c r="I56" s="983" t="s">
        <v>883</v>
      </c>
      <c r="J56" s="988"/>
      <c r="K56" s="989"/>
    </row>
    <row r="57" spans="1:11" s="981" customFormat="1" x14ac:dyDescent="0.2">
      <c r="A57" s="984">
        <v>0.3</v>
      </c>
      <c r="B57" s="985">
        <v>19350</v>
      </c>
      <c r="C57" s="985">
        <v>22110</v>
      </c>
      <c r="D57" s="985">
        <v>24870</v>
      </c>
      <c r="E57" s="985">
        <v>27630</v>
      </c>
      <c r="F57" s="985">
        <v>29850</v>
      </c>
      <c r="G57" s="985">
        <v>32070</v>
      </c>
      <c r="H57" s="985">
        <v>34290</v>
      </c>
      <c r="I57" s="985">
        <v>36480</v>
      </c>
      <c r="J57" s="990"/>
      <c r="K57" s="988"/>
    </row>
    <row r="58" spans="1:11" s="981" customFormat="1" x14ac:dyDescent="0.2">
      <c r="A58" s="984">
        <v>0.35</v>
      </c>
      <c r="B58" s="985">
        <v>22575</v>
      </c>
      <c r="C58" s="985">
        <v>25795</v>
      </c>
      <c r="D58" s="985">
        <v>29014.999999999996</v>
      </c>
      <c r="E58" s="985">
        <v>32234.999999999996</v>
      </c>
      <c r="F58" s="985">
        <v>34825</v>
      </c>
      <c r="G58" s="985">
        <v>37415</v>
      </c>
      <c r="H58" s="985">
        <v>40005</v>
      </c>
      <c r="I58" s="985">
        <v>42560</v>
      </c>
      <c r="J58" s="990"/>
      <c r="K58" s="988"/>
    </row>
    <row r="59" spans="1:11" s="981" customFormat="1" x14ac:dyDescent="0.2">
      <c r="A59" s="984">
        <v>0.4</v>
      </c>
      <c r="B59" s="985">
        <v>25800</v>
      </c>
      <c r="C59" s="985">
        <v>29480</v>
      </c>
      <c r="D59" s="985">
        <v>33160</v>
      </c>
      <c r="E59" s="985">
        <v>36840</v>
      </c>
      <c r="F59" s="985">
        <v>39800</v>
      </c>
      <c r="G59" s="985">
        <v>42760</v>
      </c>
      <c r="H59" s="985">
        <v>45720</v>
      </c>
      <c r="I59" s="985">
        <v>48640</v>
      </c>
      <c r="J59" s="990"/>
      <c r="K59" s="990"/>
    </row>
    <row r="60" spans="1:11" s="981" customFormat="1" x14ac:dyDescent="0.2">
      <c r="A60" s="984">
        <v>0.45</v>
      </c>
      <c r="B60" s="985">
        <v>29025</v>
      </c>
      <c r="C60" s="985">
        <v>33165</v>
      </c>
      <c r="D60" s="985">
        <v>37305</v>
      </c>
      <c r="E60" s="985">
        <v>41445</v>
      </c>
      <c r="F60" s="985">
        <v>44775</v>
      </c>
      <c r="G60" s="985">
        <v>48105</v>
      </c>
      <c r="H60" s="985">
        <v>51435</v>
      </c>
      <c r="I60" s="985">
        <v>54720</v>
      </c>
      <c r="J60" s="990"/>
      <c r="K60" s="990"/>
    </row>
    <row r="61" spans="1:11" s="981" customFormat="1" x14ac:dyDescent="0.2">
      <c r="A61" s="986">
        <v>0.5</v>
      </c>
      <c r="B61" s="987">
        <v>32250</v>
      </c>
      <c r="C61" s="987">
        <v>36850</v>
      </c>
      <c r="D61" s="987">
        <v>41450</v>
      </c>
      <c r="E61" s="987">
        <v>46050</v>
      </c>
      <c r="F61" s="987">
        <v>49750</v>
      </c>
      <c r="G61" s="987">
        <v>53450</v>
      </c>
      <c r="H61" s="987">
        <v>57150</v>
      </c>
      <c r="I61" s="987">
        <v>60800</v>
      </c>
      <c r="J61" s="263"/>
      <c r="K61" s="263"/>
    </row>
    <row r="62" spans="1:11" s="981" customFormat="1" x14ac:dyDescent="0.2">
      <c r="A62" s="984">
        <v>0.55000000000000004</v>
      </c>
      <c r="B62" s="985">
        <v>35475</v>
      </c>
      <c r="C62" s="985">
        <v>40535</v>
      </c>
      <c r="D62" s="985">
        <v>45595.000000000007</v>
      </c>
      <c r="E62" s="985">
        <v>50655.000000000007</v>
      </c>
      <c r="F62" s="985">
        <v>54725.000000000007</v>
      </c>
      <c r="G62" s="985">
        <v>58795.000000000007</v>
      </c>
      <c r="H62" s="985">
        <v>62865.000000000007</v>
      </c>
      <c r="I62" s="985">
        <v>66880</v>
      </c>
      <c r="J62" s="263"/>
      <c r="K62" s="990"/>
    </row>
    <row r="63" spans="1:11" s="981" customFormat="1" x14ac:dyDescent="0.2">
      <c r="A63" s="984">
        <v>0.6</v>
      </c>
      <c r="B63" s="985">
        <v>38700</v>
      </c>
      <c r="C63" s="985">
        <v>44220</v>
      </c>
      <c r="D63" s="985">
        <v>49740</v>
      </c>
      <c r="E63" s="985">
        <v>55260</v>
      </c>
      <c r="F63" s="985">
        <v>59700</v>
      </c>
      <c r="G63" s="985">
        <v>64140</v>
      </c>
      <c r="H63" s="985">
        <v>68580</v>
      </c>
      <c r="I63" s="985">
        <v>72960</v>
      </c>
      <c r="J63" s="990"/>
      <c r="K63" s="263"/>
    </row>
    <row r="64" spans="1:11" s="981" customFormat="1" x14ac:dyDescent="0.2">
      <c r="A64" s="984">
        <v>0.8</v>
      </c>
      <c r="B64" s="985">
        <v>51600</v>
      </c>
      <c r="C64" s="985">
        <v>58960</v>
      </c>
      <c r="D64" s="985">
        <v>66320</v>
      </c>
      <c r="E64" s="985">
        <v>73680</v>
      </c>
      <c r="F64" s="985">
        <v>79600</v>
      </c>
      <c r="G64" s="985">
        <v>85520</v>
      </c>
      <c r="H64" s="985">
        <v>91440</v>
      </c>
      <c r="I64" s="985">
        <v>97280</v>
      </c>
      <c r="J64" s="990"/>
      <c r="K64" s="990"/>
    </row>
    <row r="65" spans="1:11" s="981" customFormat="1" x14ac:dyDescent="0.2">
      <c r="A65" s="975"/>
      <c r="B65" s="975"/>
      <c r="C65" s="975"/>
      <c r="D65" s="975"/>
      <c r="E65" s="975"/>
      <c r="F65" s="975"/>
      <c r="G65" s="975"/>
      <c r="H65" s="975"/>
      <c r="I65" s="975"/>
    </row>
    <row r="66" spans="1:11" s="981" customFormat="1" x14ac:dyDescent="0.2">
      <c r="A66" s="975"/>
      <c r="B66" s="975"/>
      <c r="C66" s="975"/>
      <c r="D66" s="975"/>
      <c r="E66" s="975"/>
      <c r="F66" s="975"/>
      <c r="G66" s="975"/>
      <c r="H66" s="975"/>
      <c r="I66" s="975"/>
    </row>
    <row r="67" spans="1:11" s="981" customFormat="1" x14ac:dyDescent="0.2">
      <c r="A67" s="975" t="s">
        <v>888</v>
      </c>
      <c r="B67" s="980"/>
      <c r="C67" s="980"/>
      <c r="D67" s="980"/>
      <c r="E67" s="980"/>
      <c r="F67" s="980"/>
      <c r="G67" s="980"/>
      <c r="H67" s="980"/>
      <c r="I67" s="980"/>
    </row>
    <row r="68" spans="1:11" s="981" customFormat="1" x14ac:dyDescent="0.2">
      <c r="A68" s="982" t="s">
        <v>245</v>
      </c>
      <c r="B68" s="983" t="s">
        <v>876</v>
      </c>
      <c r="C68" s="983" t="s">
        <v>877</v>
      </c>
      <c r="D68" s="983" t="s">
        <v>878</v>
      </c>
      <c r="E68" s="983" t="s">
        <v>879</v>
      </c>
      <c r="F68" s="983" t="s">
        <v>880</v>
      </c>
      <c r="G68" s="983" t="s">
        <v>881</v>
      </c>
      <c r="H68" s="983" t="s">
        <v>882</v>
      </c>
      <c r="I68" s="983" t="s">
        <v>883</v>
      </c>
      <c r="J68" s="988"/>
      <c r="K68" s="989"/>
    </row>
    <row r="69" spans="1:11" s="981" customFormat="1" x14ac:dyDescent="0.2">
      <c r="A69" s="984">
        <v>0.3</v>
      </c>
      <c r="B69" s="985">
        <v>12900</v>
      </c>
      <c r="C69" s="985">
        <v>14760</v>
      </c>
      <c r="D69" s="985">
        <v>16590</v>
      </c>
      <c r="E69" s="985">
        <v>18420</v>
      </c>
      <c r="F69" s="985">
        <v>19920</v>
      </c>
      <c r="G69" s="985">
        <v>21390</v>
      </c>
      <c r="H69" s="985">
        <v>22860</v>
      </c>
      <c r="I69" s="985">
        <v>24330</v>
      </c>
      <c r="J69" s="990"/>
      <c r="K69" s="988"/>
    </row>
    <row r="70" spans="1:11" s="981" customFormat="1" x14ac:dyDescent="0.2">
      <c r="A70" s="984">
        <v>0.35</v>
      </c>
      <c r="B70" s="985">
        <v>15049.999999999998</v>
      </c>
      <c r="C70" s="985">
        <v>17220</v>
      </c>
      <c r="D70" s="985">
        <v>19355</v>
      </c>
      <c r="E70" s="985">
        <v>21490</v>
      </c>
      <c r="F70" s="985">
        <v>23240</v>
      </c>
      <c r="G70" s="985">
        <v>24955</v>
      </c>
      <c r="H70" s="985">
        <v>26670</v>
      </c>
      <c r="I70" s="985">
        <v>28385</v>
      </c>
      <c r="J70" s="990"/>
      <c r="K70" s="988"/>
    </row>
    <row r="71" spans="1:11" s="981" customFormat="1" x14ac:dyDescent="0.2">
      <c r="A71" s="984">
        <v>0.4</v>
      </c>
      <c r="B71" s="985">
        <v>17200</v>
      </c>
      <c r="C71" s="985">
        <v>19680</v>
      </c>
      <c r="D71" s="985">
        <v>22120</v>
      </c>
      <c r="E71" s="985">
        <v>24560</v>
      </c>
      <c r="F71" s="985">
        <v>26560</v>
      </c>
      <c r="G71" s="985">
        <v>28520</v>
      </c>
      <c r="H71" s="985">
        <v>30480</v>
      </c>
      <c r="I71" s="985">
        <v>32440</v>
      </c>
      <c r="J71" s="990"/>
      <c r="K71" s="990"/>
    </row>
    <row r="72" spans="1:11" s="981" customFormat="1" x14ac:dyDescent="0.2">
      <c r="A72" s="984">
        <v>0.45</v>
      </c>
      <c r="B72" s="985">
        <v>19350</v>
      </c>
      <c r="C72" s="985">
        <v>22140</v>
      </c>
      <c r="D72" s="985">
        <v>24885</v>
      </c>
      <c r="E72" s="985">
        <v>27630</v>
      </c>
      <c r="F72" s="985">
        <v>29880</v>
      </c>
      <c r="G72" s="985">
        <v>32085</v>
      </c>
      <c r="H72" s="985">
        <v>34290</v>
      </c>
      <c r="I72" s="985">
        <v>36495</v>
      </c>
      <c r="J72" s="990"/>
      <c r="K72" s="990"/>
    </row>
    <row r="73" spans="1:11" s="981" customFormat="1" x14ac:dyDescent="0.2">
      <c r="A73" s="986">
        <v>0.5</v>
      </c>
      <c r="B73" s="987">
        <v>21500</v>
      </c>
      <c r="C73" s="987">
        <v>24600</v>
      </c>
      <c r="D73" s="987">
        <v>27650</v>
      </c>
      <c r="E73" s="987">
        <v>30700</v>
      </c>
      <c r="F73" s="987">
        <v>33200</v>
      </c>
      <c r="G73" s="987">
        <v>35650</v>
      </c>
      <c r="H73" s="987">
        <v>38100</v>
      </c>
      <c r="I73" s="987">
        <v>40550</v>
      </c>
      <c r="J73" s="263"/>
      <c r="K73" s="263"/>
    </row>
    <row r="74" spans="1:11" s="981" customFormat="1" x14ac:dyDescent="0.2">
      <c r="A74" s="984">
        <v>0.55000000000000004</v>
      </c>
      <c r="B74" s="985">
        <v>23650.000000000004</v>
      </c>
      <c r="C74" s="985">
        <v>27060.000000000004</v>
      </c>
      <c r="D74" s="985">
        <v>30415.000000000004</v>
      </c>
      <c r="E74" s="985">
        <v>33770</v>
      </c>
      <c r="F74" s="985">
        <v>36520</v>
      </c>
      <c r="G74" s="985">
        <v>39215</v>
      </c>
      <c r="H74" s="985">
        <v>41910</v>
      </c>
      <c r="I74" s="985">
        <v>44605</v>
      </c>
      <c r="J74" s="263"/>
      <c r="K74" s="990"/>
    </row>
    <row r="75" spans="1:11" s="981" customFormat="1" x14ac:dyDescent="0.2">
      <c r="A75" s="984">
        <v>0.6</v>
      </c>
      <c r="B75" s="985">
        <v>25800</v>
      </c>
      <c r="C75" s="985">
        <v>29520</v>
      </c>
      <c r="D75" s="985">
        <v>33180</v>
      </c>
      <c r="E75" s="985">
        <v>36840</v>
      </c>
      <c r="F75" s="985">
        <v>39840</v>
      </c>
      <c r="G75" s="985">
        <v>42780</v>
      </c>
      <c r="H75" s="985">
        <v>45720</v>
      </c>
      <c r="I75" s="985">
        <v>48660</v>
      </c>
      <c r="J75" s="990"/>
      <c r="K75" s="263"/>
    </row>
    <row r="76" spans="1:11" s="981" customFormat="1" x14ac:dyDescent="0.2">
      <c r="A76" s="984">
        <v>0.8</v>
      </c>
      <c r="B76" s="985">
        <v>34400</v>
      </c>
      <c r="C76" s="985">
        <v>39360</v>
      </c>
      <c r="D76" s="985">
        <v>44240</v>
      </c>
      <c r="E76" s="985">
        <v>49120</v>
      </c>
      <c r="F76" s="985">
        <v>53120</v>
      </c>
      <c r="G76" s="985">
        <v>57040</v>
      </c>
      <c r="H76" s="985">
        <v>60960</v>
      </c>
      <c r="I76" s="985">
        <v>64880</v>
      </c>
      <c r="J76" s="990"/>
      <c r="K76" s="990"/>
    </row>
    <row r="77" spans="1:11" s="981" customFormat="1" x14ac:dyDescent="0.2">
      <c r="A77" s="975"/>
      <c r="B77" s="975"/>
      <c r="C77" s="975"/>
      <c r="D77" s="975"/>
      <c r="E77" s="975"/>
      <c r="F77" s="975"/>
      <c r="G77" s="975"/>
      <c r="H77" s="975"/>
      <c r="I77" s="975"/>
    </row>
    <row r="78" spans="1:11" s="981" customFormat="1" x14ac:dyDescent="0.2">
      <c r="A78" s="975" t="s">
        <v>889</v>
      </c>
      <c r="B78" s="980"/>
      <c r="C78" s="980"/>
      <c r="D78" s="980"/>
      <c r="E78" s="980"/>
      <c r="F78" s="980"/>
      <c r="G78" s="980"/>
      <c r="H78" s="980"/>
      <c r="I78" s="980"/>
    </row>
    <row r="79" spans="1:11" s="981" customFormat="1" x14ac:dyDescent="0.2">
      <c r="A79" s="982" t="s">
        <v>245</v>
      </c>
      <c r="B79" s="983" t="s">
        <v>876</v>
      </c>
      <c r="C79" s="983" t="s">
        <v>877</v>
      </c>
      <c r="D79" s="983" t="s">
        <v>878</v>
      </c>
      <c r="E79" s="983" t="s">
        <v>879</v>
      </c>
      <c r="F79" s="983" t="s">
        <v>880</v>
      </c>
      <c r="G79" s="983" t="s">
        <v>881</v>
      </c>
      <c r="H79" s="983" t="s">
        <v>882</v>
      </c>
      <c r="I79" s="983" t="s">
        <v>883</v>
      </c>
      <c r="J79" s="988"/>
      <c r="K79" s="989"/>
    </row>
    <row r="80" spans="1:11" s="981" customFormat="1" x14ac:dyDescent="0.2">
      <c r="A80" s="984">
        <v>0.3</v>
      </c>
      <c r="B80" s="985">
        <v>12900</v>
      </c>
      <c r="C80" s="985">
        <v>14760</v>
      </c>
      <c r="D80" s="985">
        <v>16590</v>
      </c>
      <c r="E80" s="985">
        <v>18420</v>
      </c>
      <c r="F80" s="985">
        <v>19920</v>
      </c>
      <c r="G80" s="985">
        <v>21390</v>
      </c>
      <c r="H80" s="985">
        <v>22860</v>
      </c>
      <c r="I80" s="985">
        <v>24330</v>
      </c>
      <c r="J80" s="990"/>
      <c r="K80" s="988"/>
    </row>
    <row r="81" spans="1:11" s="981" customFormat="1" x14ac:dyDescent="0.2">
      <c r="A81" s="984">
        <v>0.35</v>
      </c>
      <c r="B81" s="985">
        <v>15049.999999999998</v>
      </c>
      <c r="C81" s="985">
        <v>17220</v>
      </c>
      <c r="D81" s="985">
        <v>19355</v>
      </c>
      <c r="E81" s="985">
        <v>21490</v>
      </c>
      <c r="F81" s="985">
        <v>23240</v>
      </c>
      <c r="G81" s="985">
        <v>24955</v>
      </c>
      <c r="H81" s="985">
        <v>26670</v>
      </c>
      <c r="I81" s="985">
        <v>28385</v>
      </c>
      <c r="J81" s="990"/>
      <c r="K81" s="988"/>
    </row>
    <row r="82" spans="1:11" s="981" customFormat="1" x14ac:dyDescent="0.2">
      <c r="A82" s="984">
        <v>0.4</v>
      </c>
      <c r="B82" s="985">
        <v>17200</v>
      </c>
      <c r="C82" s="985">
        <v>19680</v>
      </c>
      <c r="D82" s="985">
        <v>22120</v>
      </c>
      <c r="E82" s="985">
        <v>24560</v>
      </c>
      <c r="F82" s="985">
        <v>26560</v>
      </c>
      <c r="G82" s="985">
        <v>28520</v>
      </c>
      <c r="H82" s="985">
        <v>30480</v>
      </c>
      <c r="I82" s="985">
        <v>32440</v>
      </c>
      <c r="J82" s="990"/>
      <c r="K82" s="990"/>
    </row>
    <row r="83" spans="1:11" s="981" customFormat="1" x14ac:dyDescent="0.2">
      <c r="A83" s="984">
        <v>0.45</v>
      </c>
      <c r="B83" s="985">
        <v>19350</v>
      </c>
      <c r="C83" s="985">
        <v>22140</v>
      </c>
      <c r="D83" s="985">
        <v>24885</v>
      </c>
      <c r="E83" s="985">
        <v>27630</v>
      </c>
      <c r="F83" s="985">
        <v>29880</v>
      </c>
      <c r="G83" s="985">
        <v>32085</v>
      </c>
      <c r="H83" s="985">
        <v>34290</v>
      </c>
      <c r="I83" s="985">
        <v>36495</v>
      </c>
      <c r="J83" s="990"/>
      <c r="K83" s="990"/>
    </row>
    <row r="84" spans="1:11" s="981" customFormat="1" x14ac:dyDescent="0.2">
      <c r="A84" s="986">
        <v>0.5</v>
      </c>
      <c r="B84" s="987">
        <v>21500</v>
      </c>
      <c r="C84" s="987">
        <v>24600</v>
      </c>
      <c r="D84" s="987">
        <v>27650</v>
      </c>
      <c r="E84" s="987">
        <v>30700</v>
      </c>
      <c r="F84" s="987">
        <v>33200</v>
      </c>
      <c r="G84" s="987">
        <v>35650</v>
      </c>
      <c r="H84" s="987">
        <v>38100</v>
      </c>
      <c r="I84" s="987">
        <v>40550</v>
      </c>
      <c r="J84" s="263"/>
      <c r="K84" s="263"/>
    </row>
    <row r="85" spans="1:11" s="981" customFormat="1" x14ac:dyDescent="0.2">
      <c r="A85" s="984">
        <v>0.55000000000000004</v>
      </c>
      <c r="B85" s="985">
        <v>23650.000000000004</v>
      </c>
      <c r="C85" s="985">
        <v>27060.000000000004</v>
      </c>
      <c r="D85" s="985">
        <v>30415.000000000004</v>
      </c>
      <c r="E85" s="985">
        <v>33770</v>
      </c>
      <c r="F85" s="985">
        <v>36520</v>
      </c>
      <c r="G85" s="985">
        <v>39215</v>
      </c>
      <c r="H85" s="985">
        <v>41910</v>
      </c>
      <c r="I85" s="985">
        <v>44605</v>
      </c>
      <c r="J85" s="263"/>
      <c r="K85" s="990"/>
    </row>
    <row r="86" spans="1:11" s="981" customFormat="1" x14ac:dyDescent="0.2">
      <c r="A86" s="984">
        <v>0.6</v>
      </c>
      <c r="B86" s="985">
        <v>25800</v>
      </c>
      <c r="C86" s="985">
        <v>29520</v>
      </c>
      <c r="D86" s="985">
        <v>33180</v>
      </c>
      <c r="E86" s="985">
        <v>36840</v>
      </c>
      <c r="F86" s="985">
        <v>39840</v>
      </c>
      <c r="G86" s="985">
        <v>42780</v>
      </c>
      <c r="H86" s="985">
        <v>45720</v>
      </c>
      <c r="I86" s="985">
        <v>48660</v>
      </c>
      <c r="J86" s="990"/>
      <c r="K86" s="263"/>
    </row>
    <row r="87" spans="1:11" s="981" customFormat="1" x14ac:dyDescent="0.2">
      <c r="A87" s="984">
        <v>0.8</v>
      </c>
      <c r="B87" s="985">
        <v>34400</v>
      </c>
      <c r="C87" s="985">
        <v>39360</v>
      </c>
      <c r="D87" s="985">
        <v>44240</v>
      </c>
      <c r="E87" s="985">
        <v>49120</v>
      </c>
      <c r="F87" s="985">
        <v>53120</v>
      </c>
      <c r="G87" s="985">
        <v>57040</v>
      </c>
      <c r="H87" s="985">
        <v>60960</v>
      </c>
      <c r="I87" s="985">
        <v>64880</v>
      </c>
      <c r="J87" s="990"/>
      <c r="K87" s="990"/>
    </row>
    <row r="88" spans="1:11" s="981" customFormat="1" x14ac:dyDescent="0.2">
      <c r="A88" s="975"/>
      <c r="B88" s="975"/>
      <c r="C88" s="975"/>
      <c r="D88" s="975"/>
      <c r="E88" s="975"/>
      <c r="F88" s="975"/>
      <c r="G88" s="975"/>
      <c r="H88" s="975"/>
      <c r="I88" s="975"/>
    </row>
    <row r="89" spans="1:11" s="981" customFormat="1" x14ac:dyDescent="0.2">
      <c r="A89" s="975"/>
      <c r="B89" s="975"/>
      <c r="C89" s="975"/>
      <c r="D89" s="975"/>
      <c r="E89" s="975"/>
      <c r="F89" s="975"/>
      <c r="G89" s="975"/>
      <c r="H89" s="975"/>
      <c r="I89" s="975"/>
    </row>
    <row r="90" spans="1:11" s="981" customFormat="1" x14ac:dyDescent="0.2">
      <c r="A90" s="975" t="s">
        <v>890</v>
      </c>
      <c r="B90" s="980"/>
      <c r="C90" s="980"/>
      <c r="D90" s="980"/>
      <c r="E90" s="980"/>
      <c r="F90" s="980"/>
      <c r="G90" s="980"/>
      <c r="H90" s="980"/>
      <c r="I90" s="980"/>
    </row>
    <row r="91" spans="1:11" s="981" customFormat="1" x14ac:dyDescent="0.2">
      <c r="A91" s="982" t="s">
        <v>245</v>
      </c>
      <c r="B91" s="983" t="s">
        <v>876</v>
      </c>
      <c r="C91" s="983" t="s">
        <v>877</v>
      </c>
      <c r="D91" s="983" t="s">
        <v>878</v>
      </c>
      <c r="E91" s="983" t="s">
        <v>879</v>
      </c>
      <c r="F91" s="983" t="s">
        <v>880</v>
      </c>
      <c r="G91" s="983" t="s">
        <v>881</v>
      </c>
      <c r="H91" s="983" t="s">
        <v>882</v>
      </c>
      <c r="I91" s="983" t="s">
        <v>883</v>
      </c>
      <c r="J91" s="988"/>
      <c r="K91" s="989"/>
    </row>
    <row r="92" spans="1:11" s="981" customFormat="1" x14ac:dyDescent="0.2">
      <c r="A92" s="984">
        <v>0.3</v>
      </c>
      <c r="B92" s="985">
        <v>12900</v>
      </c>
      <c r="C92" s="985">
        <v>14760</v>
      </c>
      <c r="D92" s="985">
        <v>16590</v>
      </c>
      <c r="E92" s="985">
        <v>18420</v>
      </c>
      <c r="F92" s="985">
        <v>19920</v>
      </c>
      <c r="G92" s="985">
        <v>21390</v>
      </c>
      <c r="H92" s="985">
        <v>22860</v>
      </c>
      <c r="I92" s="985">
        <v>24330</v>
      </c>
      <c r="J92" s="990"/>
      <c r="K92" s="988"/>
    </row>
    <row r="93" spans="1:11" s="981" customFormat="1" x14ac:dyDescent="0.2">
      <c r="A93" s="984">
        <v>0.35</v>
      </c>
      <c r="B93" s="985">
        <v>15049.999999999998</v>
      </c>
      <c r="C93" s="985">
        <v>17220</v>
      </c>
      <c r="D93" s="985">
        <v>19355</v>
      </c>
      <c r="E93" s="985">
        <v>21490</v>
      </c>
      <c r="F93" s="985">
        <v>23240</v>
      </c>
      <c r="G93" s="985">
        <v>24955</v>
      </c>
      <c r="H93" s="985">
        <v>26670</v>
      </c>
      <c r="I93" s="985">
        <v>28385</v>
      </c>
      <c r="J93" s="990"/>
      <c r="K93" s="988"/>
    </row>
    <row r="94" spans="1:11" s="981" customFormat="1" x14ac:dyDescent="0.2">
      <c r="A94" s="984">
        <v>0.4</v>
      </c>
      <c r="B94" s="985">
        <v>17200</v>
      </c>
      <c r="C94" s="985">
        <v>19680</v>
      </c>
      <c r="D94" s="985">
        <v>22120</v>
      </c>
      <c r="E94" s="985">
        <v>24560</v>
      </c>
      <c r="F94" s="985">
        <v>26560</v>
      </c>
      <c r="G94" s="985">
        <v>28520</v>
      </c>
      <c r="H94" s="985">
        <v>30480</v>
      </c>
      <c r="I94" s="985">
        <v>32440</v>
      </c>
      <c r="J94" s="990"/>
      <c r="K94" s="990"/>
    </row>
    <row r="95" spans="1:11" s="981" customFormat="1" x14ac:dyDescent="0.2">
      <c r="A95" s="984">
        <v>0.45</v>
      </c>
      <c r="B95" s="985">
        <v>19350</v>
      </c>
      <c r="C95" s="985">
        <v>22140</v>
      </c>
      <c r="D95" s="985">
        <v>24885</v>
      </c>
      <c r="E95" s="985">
        <v>27630</v>
      </c>
      <c r="F95" s="985">
        <v>29880</v>
      </c>
      <c r="G95" s="985">
        <v>32085</v>
      </c>
      <c r="H95" s="985">
        <v>34290</v>
      </c>
      <c r="I95" s="985">
        <v>36495</v>
      </c>
      <c r="J95" s="990"/>
      <c r="K95" s="990"/>
    </row>
    <row r="96" spans="1:11" s="981" customFormat="1" x14ac:dyDescent="0.2">
      <c r="A96" s="986">
        <v>0.5</v>
      </c>
      <c r="B96" s="987">
        <v>21500</v>
      </c>
      <c r="C96" s="987">
        <v>24600</v>
      </c>
      <c r="D96" s="987">
        <v>27650</v>
      </c>
      <c r="E96" s="987">
        <v>30700</v>
      </c>
      <c r="F96" s="987">
        <v>33200</v>
      </c>
      <c r="G96" s="987">
        <v>35650</v>
      </c>
      <c r="H96" s="987">
        <v>38100</v>
      </c>
      <c r="I96" s="987">
        <v>40550</v>
      </c>
      <c r="J96" s="263"/>
      <c r="K96" s="263"/>
    </row>
    <row r="97" spans="1:11" s="981" customFormat="1" x14ac:dyDescent="0.2">
      <c r="A97" s="984">
        <v>0.55000000000000004</v>
      </c>
      <c r="B97" s="985">
        <v>23650.000000000004</v>
      </c>
      <c r="C97" s="985">
        <v>27060.000000000004</v>
      </c>
      <c r="D97" s="985">
        <v>30415.000000000004</v>
      </c>
      <c r="E97" s="985">
        <v>33770</v>
      </c>
      <c r="F97" s="985">
        <v>36520</v>
      </c>
      <c r="G97" s="985">
        <v>39215</v>
      </c>
      <c r="H97" s="985">
        <v>41910</v>
      </c>
      <c r="I97" s="985">
        <v>44605</v>
      </c>
      <c r="J97" s="263"/>
      <c r="K97" s="990"/>
    </row>
    <row r="98" spans="1:11" s="981" customFormat="1" x14ac:dyDescent="0.2">
      <c r="A98" s="984">
        <v>0.6</v>
      </c>
      <c r="B98" s="985">
        <v>25800</v>
      </c>
      <c r="C98" s="985">
        <v>29520</v>
      </c>
      <c r="D98" s="985">
        <v>33180</v>
      </c>
      <c r="E98" s="985">
        <v>36840</v>
      </c>
      <c r="F98" s="985">
        <v>39840</v>
      </c>
      <c r="G98" s="985">
        <v>42780</v>
      </c>
      <c r="H98" s="985">
        <v>45720</v>
      </c>
      <c r="I98" s="985">
        <v>48660</v>
      </c>
      <c r="J98" s="990"/>
      <c r="K98" s="263"/>
    </row>
    <row r="99" spans="1:11" s="981" customFormat="1" x14ac:dyDescent="0.2">
      <c r="A99" s="984">
        <v>0.8</v>
      </c>
      <c r="B99" s="985">
        <v>34400</v>
      </c>
      <c r="C99" s="985">
        <v>39360</v>
      </c>
      <c r="D99" s="985">
        <v>44240</v>
      </c>
      <c r="E99" s="985">
        <v>49120</v>
      </c>
      <c r="F99" s="985">
        <v>53120</v>
      </c>
      <c r="G99" s="985">
        <v>57040</v>
      </c>
      <c r="H99" s="985">
        <v>60960</v>
      </c>
      <c r="I99" s="985">
        <v>64880</v>
      </c>
      <c r="J99" s="990"/>
      <c r="K99" s="990"/>
    </row>
    <row r="100" spans="1:11" s="981" customFormat="1" x14ac:dyDescent="0.2">
      <c r="A100" s="975"/>
      <c r="B100" s="975"/>
      <c r="C100" s="975"/>
      <c r="D100" s="975"/>
      <c r="E100" s="975"/>
      <c r="F100" s="975"/>
      <c r="G100" s="975"/>
      <c r="H100" s="975"/>
      <c r="I100" s="975"/>
    </row>
    <row r="101" spans="1:11" s="981" customFormat="1" x14ac:dyDescent="0.2">
      <c r="A101" s="975"/>
      <c r="B101" s="975"/>
      <c r="C101" s="975"/>
      <c r="D101" s="975"/>
      <c r="E101" s="975"/>
      <c r="F101" s="975"/>
      <c r="G101" s="975"/>
      <c r="H101" s="975"/>
      <c r="I101" s="975"/>
    </row>
    <row r="102" spans="1:11" s="981" customFormat="1" x14ac:dyDescent="0.2">
      <c r="A102" s="975" t="s">
        <v>891</v>
      </c>
      <c r="B102" s="980"/>
      <c r="C102" s="980"/>
      <c r="D102" s="980"/>
      <c r="E102" s="980"/>
      <c r="F102" s="980"/>
      <c r="G102" s="980"/>
      <c r="H102" s="980"/>
      <c r="I102" s="980"/>
    </row>
    <row r="103" spans="1:11" s="981" customFormat="1" x14ac:dyDescent="0.2">
      <c r="A103" s="982" t="s">
        <v>245</v>
      </c>
      <c r="B103" s="983" t="s">
        <v>876</v>
      </c>
      <c r="C103" s="983" t="s">
        <v>877</v>
      </c>
      <c r="D103" s="983" t="s">
        <v>878</v>
      </c>
      <c r="E103" s="983" t="s">
        <v>879</v>
      </c>
      <c r="F103" s="983" t="s">
        <v>880</v>
      </c>
      <c r="G103" s="983" t="s">
        <v>881</v>
      </c>
      <c r="H103" s="983" t="s">
        <v>882</v>
      </c>
      <c r="I103" s="983" t="s">
        <v>883</v>
      </c>
      <c r="J103" s="988"/>
      <c r="K103" s="989"/>
    </row>
    <row r="104" spans="1:11" s="981" customFormat="1" x14ac:dyDescent="0.2">
      <c r="A104" s="984">
        <v>0.3</v>
      </c>
      <c r="B104" s="985">
        <v>16110</v>
      </c>
      <c r="C104" s="985">
        <v>18390</v>
      </c>
      <c r="D104" s="985">
        <v>20700</v>
      </c>
      <c r="E104" s="985">
        <v>22980</v>
      </c>
      <c r="F104" s="985">
        <v>24840</v>
      </c>
      <c r="G104" s="985">
        <v>26670</v>
      </c>
      <c r="H104" s="985">
        <v>28500</v>
      </c>
      <c r="I104" s="985">
        <v>30360</v>
      </c>
      <c r="J104" s="990"/>
      <c r="K104" s="988"/>
    </row>
    <row r="105" spans="1:11" s="981" customFormat="1" x14ac:dyDescent="0.2">
      <c r="A105" s="984">
        <v>0.35</v>
      </c>
      <c r="B105" s="985">
        <v>18795</v>
      </c>
      <c r="C105" s="985">
        <v>21455</v>
      </c>
      <c r="D105" s="985">
        <v>24150</v>
      </c>
      <c r="E105" s="985">
        <v>26810</v>
      </c>
      <c r="F105" s="985">
        <v>28979.999999999996</v>
      </c>
      <c r="G105" s="985">
        <v>31114.999999999996</v>
      </c>
      <c r="H105" s="985">
        <v>33250</v>
      </c>
      <c r="I105" s="985">
        <v>35420</v>
      </c>
      <c r="J105" s="990"/>
      <c r="K105" s="988"/>
    </row>
    <row r="106" spans="1:11" s="981" customFormat="1" x14ac:dyDescent="0.2">
      <c r="A106" s="984">
        <v>0.4</v>
      </c>
      <c r="B106" s="985">
        <v>21480</v>
      </c>
      <c r="C106" s="985">
        <v>24520</v>
      </c>
      <c r="D106" s="985">
        <v>27600</v>
      </c>
      <c r="E106" s="985">
        <v>30640</v>
      </c>
      <c r="F106" s="985">
        <v>33120</v>
      </c>
      <c r="G106" s="985">
        <v>35560</v>
      </c>
      <c r="H106" s="985">
        <v>38000</v>
      </c>
      <c r="I106" s="985">
        <v>40480</v>
      </c>
      <c r="J106" s="990"/>
      <c r="K106" s="990"/>
    </row>
    <row r="107" spans="1:11" s="981" customFormat="1" x14ac:dyDescent="0.2">
      <c r="A107" s="984">
        <v>0.45</v>
      </c>
      <c r="B107" s="985">
        <v>24165</v>
      </c>
      <c r="C107" s="985">
        <v>27585</v>
      </c>
      <c r="D107" s="985">
        <v>31050</v>
      </c>
      <c r="E107" s="985">
        <v>34470</v>
      </c>
      <c r="F107" s="985">
        <v>37260</v>
      </c>
      <c r="G107" s="985">
        <v>40005</v>
      </c>
      <c r="H107" s="985">
        <v>42750</v>
      </c>
      <c r="I107" s="985">
        <v>45540</v>
      </c>
      <c r="J107" s="990"/>
      <c r="K107" s="990"/>
    </row>
    <row r="108" spans="1:11" s="981" customFormat="1" x14ac:dyDescent="0.2">
      <c r="A108" s="986">
        <v>0.5</v>
      </c>
      <c r="B108" s="987">
        <v>26850</v>
      </c>
      <c r="C108" s="987">
        <v>30650</v>
      </c>
      <c r="D108" s="987">
        <v>34500</v>
      </c>
      <c r="E108" s="987">
        <v>38300</v>
      </c>
      <c r="F108" s="987">
        <v>41400</v>
      </c>
      <c r="G108" s="987">
        <v>44450</v>
      </c>
      <c r="H108" s="987">
        <v>47500</v>
      </c>
      <c r="I108" s="987">
        <v>50600</v>
      </c>
      <c r="J108" s="263"/>
      <c r="K108" s="263"/>
    </row>
    <row r="109" spans="1:11" s="981" customFormat="1" x14ac:dyDescent="0.2">
      <c r="A109" s="984">
        <v>0.55000000000000004</v>
      </c>
      <c r="B109" s="985">
        <v>29535.000000000004</v>
      </c>
      <c r="C109" s="985">
        <v>33715</v>
      </c>
      <c r="D109" s="985">
        <v>37950</v>
      </c>
      <c r="E109" s="985">
        <v>42130</v>
      </c>
      <c r="F109" s="985">
        <v>45540.000000000007</v>
      </c>
      <c r="G109" s="985">
        <v>48895.000000000007</v>
      </c>
      <c r="H109" s="985">
        <v>52250.000000000007</v>
      </c>
      <c r="I109" s="985">
        <v>55660.000000000007</v>
      </c>
      <c r="J109" s="263"/>
      <c r="K109" s="990"/>
    </row>
    <row r="110" spans="1:11" s="981" customFormat="1" x14ac:dyDescent="0.2">
      <c r="A110" s="984">
        <v>0.6</v>
      </c>
      <c r="B110" s="985">
        <v>32220</v>
      </c>
      <c r="C110" s="985">
        <v>36780</v>
      </c>
      <c r="D110" s="985">
        <v>41400</v>
      </c>
      <c r="E110" s="985">
        <v>45960</v>
      </c>
      <c r="F110" s="985">
        <v>49680</v>
      </c>
      <c r="G110" s="985">
        <v>53340</v>
      </c>
      <c r="H110" s="985">
        <v>57000</v>
      </c>
      <c r="I110" s="985">
        <v>60720</v>
      </c>
      <c r="J110" s="990"/>
      <c r="K110" s="263"/>
    </row>
    <row r="111" spans="1:11" s="981" customFormat="1" x14ac:dyDescent="0.2">
      <c r="A111" s="984">
        <v>0.8</v>
      </c>
      <c r="B111" s="985">
        <v>42960</v>
      </c>
      <c r="C111" s="985">
        <v>49040</v>
      </c>
      <c r="D111" s="985">
        <v>55200</v>
      </c>
      <c r="E111" s="985">
        <v>61280</v>
      </c>
      <c r="F111" s="985">
        <v>66240</v>
      </c>
      <c r="G111" s="985">
        <v>71120</v>
      </c>
      <c r="H111" s="985">
        <v>76000</v>
      </c>
      <c r="I111" s="985">
        <v>80960</v>
      </c>
      <c r="J111" s="990"/>
      <c r="K111" s="990"/>
    </row>
    <row r="112" spans="1:11" s="981" customFormat="1" x14ac:dyDescent="0.2">
      <c r="A112" s="975"/>
      <c r="B112" s="975"/>
      <c r="C112" s="975"/>
      <c r="D112" s="975"/>
      <c r="E112" s="975"/>
      <c r="F112" s="975"/>
      <c r="G112" s="975"/>
      <c r="H112" s="975"/>
      <c r="I112" s="975"/>
    </row>
    <row r="113" spans="1:11" s="981" customFormat="1" x14ac:dyDescent="0.2">
      <c r="A113" s="975"/>
      <c r="B113" s="975"/>
      <c r="C113" s="975"/>
      <c r="D113" s="975"/>
      <c r="E113" s="975"/>
      <c r="F113" s="975"/>
      <c r="G113" s="975"/>
      <c r="H113" s="975"/>
      <c r="I113" s="975"/>
    </row>
    <row r="114" spans="1:11" s="981" customFormat="1" x14ac:dyDescent="0.2">
      <c r="A114" s="975" t="s">
        <v>892</v>
      </c>
      <c r="B114" s="980"/>
      <c r="C114" s="980"/>
      <c r="D114" s="980"/>
      <c r="E114" s="980"/>
      <c r="F114" s="980"/>
      <c r="G114" s="980"/>
      <c r="H114" s="980"/>
      <c r="I114" s="980"/>
    </row>
    <row r="115" spans="1:11" s="981" customFormat="1" x14ac:dyDescent="0.2">
      <c r="A115" s="982" t="s">
        <v>245</v>
      </c>
      <c r="B115" s="983" t="s">
        <v>876</v>
      </c>
      <c r="C115" s="983" t="s">
        <v>877</v>
      </c>
      <c r="D115" s="983" t="s">
        <v>878</v>
      </c>
      <c r="E115" s="983" t="s">
        <v>879</v>
      </c>
      <c r="F115" s="983" t="s">
        <v>880</v>
      </c>
      <c r="G115" s="983" t="s">
        <v>881</v>
      </c>
      <c r="H115" s="983" t="s">
        <v>882</v>
      </c>
      <c r="I115" s="983" t="s">
        <v>883</v>
      </c>
      <c r="J115" s="988"/>
      <c r="K115" s="989"/>
    </row>
    <row r="116" spans="1:11" s="981" customFormat="1" x14ac:dyDescent="0.2">
      <c r="A116" s="984">
        <v>0.3</v>
      </c>
      <c r="B116" s="985">
        <v>13140</v>
      </c>
      <c r="C116" s="985">
        <v>15000</v>
      </c>
      <c r="D116" s="985">
        <v>16890</v>
      </c>
      <c r="E116" s="985">
        <v>18750</v>
      </c>
      <c r="F116" s="985">
        <v>20250</v>
      </c>
      <c r="G116" s="985">
        <v>21750</v>
      </c>
      <c r="H116" s="985">
        <v>23250</v>
      </c>
      <c r="I116" s="985">
        <v>24750</v>
      </c>
      <c r="J116" s="990"/>
      <c r="K116" s="988"/>
    </row>
    <row r="117" spans="1:11" s="981" customFormat="1" x14ac:dyDescent="0.2">
      <c r="A117" s="984">
        <v>0.35</v>
      </c>
      <c r="B117" s="985">
        <v>15329.999999999998</v>
      </c>
      <c r="C117" s="985">
        <v>17500</v>
      </c>
      <c r="D117" s="985">
        <v>19705</v>
      </c>
      <c r="E117" s="985">
        <v>21875</v>
      </c>
      <c r="F117" s="985">
        <v>23625</v>
      </c>
      <c r="G117" s="985">
        <v>25375</v>
      </c>
      <c r="H117" s="985">
        <v>27125</v>
      </c>
      <c r="I117" s="985">
        <v>28874.999999999996</v>
      </c>
      <c r="J117" s="990"/>
      <c r="K117" s="988"/>
    </row>
    <row r="118" spans="1:11" s="981" customFormat="1" x14ac:dyDescent="0.2">
      <c r="A118" s="984">
        <v>0.4</v>
      </c>
      <c r="B118" s="985">
        <v>17520</v>
      </c>
      <c r="C118" s="985">
        <v>20000</v>
      </c>
      <c r="D118" s="985">
        <v>22520</v>
      </c>
      <c r="E118" s="985">
        <v>25000</v>
      </c>
      <c r="F118" s="985">
        <v>27000</v>
      </c>
      <c r="G118" s="985">
        <v>29000</v>
      </c>
      <c r="H118" s="985">
        <v>31000</v>
      </c>
      <c r="I118" s="985">
        <v>33000</v>
      </c>
      <c r="J118" s="990"/>
      <c r="K118" s="990"/>
    </row>
    <row r="119" spans="1:11" s="981" customFormat="1" x14ac:dyDescent="0.2">
      <c r="A119" s="984">
        <v>0.45</v>
      </c>
      <c r="B119" s="985">
        <v>19710</v>
      </c>
      <c r="C119" s="985">
        <v>22500</v>
      </c>
      <c r="D119" s="985">
        <v>25335</v>
      </c>
      <c r="E119" s="985">
        <v>28125</v>
      </c>
      <c r="F119" s="985">
        <v>30375</v>
      </c>
      <c r="G119" s="985">
        <v>32625</v>
      </c>
      <c r="H119" s="985">
        <v>34875</v>
      </c>
      <c r="I119" s="985">
        <v>37125</v>
      </c>
      <c r="J119" s="990"/>
      <c r="K119" s="990"/>
    </row>
    <row r="120" spans="1:11" s="981" customFormat="1" x14ac:dyDescent="0.2">
      <c r="A120" s="986">
        <v>0.5</v>
      </c>
      <c r="B120" s="987">
        <v>21900</v>
      </c>
      <c r="C120" s="987">
        <v>25000</v>
      </c>
      <c r="D120" s="987">
        <v>28150</v>
      </c>
      <c r="E120" s="987">
        <v>31250</v>
      </c>
      <c r="F120" s="987">
        <v>33750</v>
      </c>
      <c r="G120" s="987">
        <v>36250</v>
      </c>
      <c r="H120" s="987">
        <v>38750</v>
      </c>
      <c r="I120" s="987">
        <v>41250</v>
      </c>
      <c r="J120" s="263"/>
      <c r="K120" s="263"/>
    </row>
    <row r="121" spans="1:11" s="981" customFormat="1" x14ac:dyDescent="0.2">
      <c r="A121" s="984">
        <v>0.55000000000000004</v>
      </c>
      <c r="B121" s="985">
        <v>24090.000000000004</v>
      </c>
      <c r="C121" s="985">
        <v>27500.000000000004</v>
      </c>
      <c r="D121" s="985">
        <v>30965.000000000004</v>
      </c>
      <c r="E121" s="985">
        <v>34375</v>
      </c>
      <c r="F121" s="985">
        <v>37125</v>
      </c>
      <c r="G121" s="985">
        <v>39875</v>
      </c>
      <c r="H121" s="985">
        <v>42625</v>
      </c>
      <c r="I121" s="985">
        <v>45375.000000000007</v>
      </c>
      <c r="J121" s="263"/>
      <c r="K121" s="990"/>
    </row>
    <row r="122" spans="1:11" s="981" customFormat="1" x14ac:dyDescent="0.2">
      <c r="A122" s="984">
        <v>0.6</v>
      </c>
      <c r="B122" s="985">
        <v>26280</v>
      </c>
      <c r="C122" s="985">
        <v>30000</v>
      </c>
      <c r="D122" s="985">
        <v>33780</v>
      </c>
      <c r="E122" s="985">
        <v>37500</v>
      </c>
      <c r="F122" s="985">
        <v>40500</v>
      </c>
      <c r="G122" s="985">
        <v>43500</v>
      </c>
      <c r="H122" s="985">
        <v>46500</v>
      </c>
      <c r="I122" s="985">
        <v>49500</v>
      </c>
      <c r="J122" s="990"/>
      <c r="K122" s="263"/>
    </row>
    <row r="123" spans="1:11" s="981" customFormat="1" x14ac:dyDescent="0.2">
      <c r="A123" s="984">
        <v>0.8</v>
      </c>
      <c r="B123" s="985">
        <v>35040</v>
      </c>
      <c r="C123" s="985">
        <v>40000</v>
      </c>
      <c r="D123" s="985">
        <v>45040</v>
      </c>
      <c r="E123" s="985">
        <v>50000</v>
      </c>
      <c r="F123" s="985">
        <v>54000</v>
      </c>
      <c r="G123" s="985">
        <v>58000</v>
      </c>
      <c r="H123" s="985">
        <v>62000</v>
      </c>
      <c r="I123" s="985">
        <v>66000</v>
      </c>
      <c r="J123" s="990"/>
      <c r="K123" s="990"/>
    </row>
    <row r="124" spans="1:11" s="981" customFormat="1" x14ac:dyDescent="0.2">
      <c r="A124" s="975"/>
      <c r="B124" s="975"/>
      <c r="C124" s="975"/>
      <c r="D124" s="975"/>
      <c r="E124" s="975"/>
      <c r="F124" s="975"/>
      <c r="G124" s="975"/>
      <c r="H124" s="975"/>
      <c r="I124" s="975"/>
    </row>
    <row r="125" spans="1:11" s="981" customFormat="1" x14ac:dyDescent="0.2">
      <c r="A125" s="975"/>
      <c r="B125" s="975"/>
      <c r="C125" s="975"/>
      <c r="D125" s="975"/>
      <c r="E125" s="975"/>
      <c r="F125" s="975"/>
      <c r="G125" s="975"/>
      <c r="H125" s="975"/>
      <c r="I125" s="975"/>
    </row>
    <row r="126" spans="1:11" s="981" customFormat="1" x14ac:dyDescent="0.2">
      <c r="A126" s="975" t="s">
        <v>893</v>
      </c>
      <c r="B126" s="980"/>
      <c r="C126" s="980"/>
      <c r="D126" s="980"/>
      <c r="E126" s="980"/>
      <c r="F126" s="980"/>
      <c r="G126" s="980"/>
      <c r="H126" s="980"/>
      <c r="I126" s="980"/>
    </row>
    <row r="127" spans="1:11" s="981" customFormat="1" x14ac:dyDescent="0.2">
      <c r="A127" s="982" t="s">
        <v>245</v>
      </c>
      <c r="B127" s="983" t="s">
        <v>876</v>
      </c>
      <c r="C127" s="983" t="s">
        <v>877</v>
      </c>
      <c r="D127" s="983" t="s">
        <v>878</v>
      </c>
      <c r="E127" s="983" t="s">
        <v>879</v>
      </c>
      <c r="F127" s="983" t="s">
        <v>880</v>
      </c>
      <c r="G127" s="983" t="s">
        <v>881</v>
      </c>
      <c r="H127" s="983" t="s">
        <v>882</v>
      </c>
      <c r="I127" s="983" t="s">
        <v>883</v>
      </c>
      <c r="J127" s="988"/>
      <c r="K127" s="989"/>
    </row>
    <row r="128" spans="1:11" s="981" customFormat="1" x14ac:dyDescent="0.2">
      <c r="A128" s="984">
        <v>0.3</v>
      </c>
      <c r="B128" s="985">
        <v>12900</v>
      </c>
      <c r="C128" s="985">
        <v>14760</v>
      </c>
      <c r="D128" s="985">
        <v>16590</v>
      </c>
      <c r="E128" s="985">
        <v>18420</v>
      </c>
      <c r="F128" s="985">
        <v>19920</v>
      </c>
      <c r="G128" s="985">
        <v>21390</v>
      </c>
      <c r="H128" s="985">
        <v>22860</v>
      </c>
      <c r="I128" s="985">
        <v>24330</v>
      </c>
      <c r="J128" s="990"/>
      <c r="K128" s="988"/>
    </row>
    <row r="129" spans="1:11" s="981" customFormat="1" x14ac:dyDescent="0.2">
      <c r="A129" s="984">
        <v>0.35</v>
      </c>
      <c r="B129" s="985">
        <v>15049.999999999998</v>
      </c>
      <c r="C129" s="985">
        <v>17220</v>
      </c>
      <c r="D129" s="985">
        <v>19355</v>
      </c>
      <c r="E129" s="985">
        <v>21490</v>
      </c>
      <c r="F129" s="985">
        <v>23240</v>
      </c>
      <c r="G129" s="985">
        <v>24955</v>
      </c>
      <c r="H129" s="985">
        <v>26670</v>
      </c>
      <c r="I129" s="985">
        <v>28385</v>
      </c>
      <c r="J129" s="990"/>
      <c r="K129" s="988"/>
    </row>
    <row r="130" spans="1:11" s="981" customFormat="1" x14ac:dyDescent="0.2">
      <c r="A130" s="984">
        <v>0.4</v>
      </c>
      <c r="B130" s="985">
        <v>17200</v>
      </c>
      <c r="C130" s="985">
        <v>19680</v>
      </c>
      <c r="D130" s="985">
        <v>22120</v>
      </c>
      <c r="E130" s="985">
        <v>24560</v>
      </c>
      <c r="F130" s="985">
        <v>26560</v>
      </c>
      <c r="G130" s="985">
        <v>28520</v>
      </c>
      <c r="H130" s="985">
        <v>30480</v>
      </c>
      <c r="I130" s="985">
        <v>32440</v>
      </c>
      <c r="J130" s="990"/>
      <c r="K130" s="990"/>
    </row>
    <row r="131" spans="1:11" s="981" customFormat="1" x14ac:dyDescent="0.2">
      <c r="A131" s="984">
        <v>0.45</v>
      </c>
      <c r="B131" s="985">
        <v>19350</v>
      </c>
      <c r="C131" s="985">
        <v>22140</v>
      </c>
      <c r="D131" s="985">
        <v>24885</v>
      </c>
      <c r="E131" s="985">
        <v>27630</v>
      </c>
      <c r="F131" s="985">
        <v>29880</v>
      </c>
      <c r="G131" s="985">
        <v>32085</v>
      </c>
      <c r="H131" s="985">
        <v>34290</v>
      </c>
      <c r="I131" s="985">
        <v>36495</v>
      </c>
      <c r="J131" s="990"/>
      <c r="K131" s="990"/>
    </row>
    <row r="132" spans="1:11" s="981" customFormat="1" x14ac:dyDescent="0.2">
      <c r="A132" s="986">
        <v>0.5</v>
      </c>
      <c r="B132" s="991">
        <v>21500</v>
      </c>
      <c r="C132" s="991">
        <v>24600</v>
      </c>
      <c r="D132" s="991">
        <v>27650</v>
      </c>
      <c r="E132" s="991">
        <v>30700</v>
      </c>
      <c r="F132" s="991">
        <v>33200</v>
      </c>
      <c r="G132" s="991">
        <v>35650</v>
      </c>
      <c r="H132" s="991">
        <v>38100</v>
      </c>
      <c r="I132" s="991">
        <v>40550</v>
      </c>
      <c r="J132" s="263"/>
      <c r="K132" s="263"/>
    </row>
    <row r="133" spans="1:11" s="981" customFormat="1" x14ac:dyDescent="0.2">
      <c r="A133" s="984">
        <v>0.55000000000000004</v>
      </c>
      <c r="B133" s="985">
        <v>23650.000000000004</v>
      </c>
      <c r="C133" s="985">
        <v>27060.000000000004</v>
      </c>
      <c r="D133" s="985">
        <v>30415.000000000004</v>
      </c>
      <c r="E133" s="985">
        <v>33770</v>
      </c>
      <c r="F133" s="985">
        <v>36520</v>
      </c>
      <c r="G133" s="985">
        <v>39215</v>
      </c>
      <c r="H133" s="985">
        <v>41910</v>
      </c>
      <c r="I133" s="985">
        <v>44605</v>
      </c>
      <c r="J133" s="263"/>
      <c r="K133" s="990"/>
    </row>
    <row r="134" spans="1:11" s="981" customFormat="1" x14ac:dyDescent="0.2">
      <c r="A134" s="984">
        <v>0.6</v>
      </c>
      <c r="B134" s="985">
        <v>25800</v>
      </c>
      <c r="C134" s="985">
        <v>29520</v>
      </c>
      <c r="D134" s="985">
        <v>33180</v>
      </c>
      <c r="E134" s="985">
        <v>36840</v>
      </c>
      <c r="F134" s="985">
        <v>39840</v>
      </c>
      <c r="G134" s="985">
        <v>42780</v>
      </c>
      <c r="H134" s="985">
        <v>45720</v>
      </c>
      <c r="I134" s="985">
        <v>48660</v>
      </c>
      <c r="J134" s="990"/>
      <c r="K134" s="263"/>
    </row>
    <row r="135" spans="1:11" s="981" customFormat="1" x14ac:dyDescent="0.2">
      <c r="A135" s="984">
        <v>0.8</v>
      </c>
      <c r="B135" s="985">
        <v>34400</v>
      </c>
      <c r="C135" s="985">
        <v>39360</v>
      </c>
      <c r="D135" s="985">
        <v>44240</v>
      </c>
      <c r="E135" s="985">
        <v>49120</v>
      </c>
      <c r="F135" s="985">
        <v>53120</v>
      </c>
      <c r="G135" s="985">
        <v>57040</v>
      </c>
      <c r="H135" s="985">
        <v>60960</v>
      </c>
      <c r="I135" s="985">
        <v>64880</v>
      </c>
      <c r="J135" s="990"/>
      <c r="K135" s="990"/>
    </row>
    <row r="136" spans="1:11" s="981" customFormat="1" x14ac:dyDescent="0.2">
      <c r="A136" s="975"/>
      <c r="B136" s="975"/>
      <c r="C136" s="975"/>
      <c r="D136" s="975"/>
      <c r="E136" s="975"/>
      <c r="F136" s="975"/>
      <c r="G136" s="975"/>
      <c r="H136" s="975"/>
      <c r="I136" s="975"/>
    </row>
    <row r="137" spans="1:11" s="981" customFormat="1" x14ac:dyDescent="0.2">
      <c r="A137" s="975" t="s">
        <v>894</v>
      </c>
      <c r="B137" s="980"/>
      <c r="C137" s="980"/>
      <c r="D137" s="980"/>
      <c r="E137" s="980"/>
      <c r="F137" s="980"/>
      <c r="G137" s="980"/>
      <c r="H137" s="980"/>
      <c r="I137" s="980"/>
    </row>
    <row r="138" spans="1:11" s="981" customFormat="1" x14ac:dyDescent="0.2">
      <c r="A138" s="982" t="s">
        <v>245</v>
      </c>
      <c r="B138" s="983" t="s">
        <v>876</v>
      </c>
      <c r="C138" s="983" t="s">
        <v>877</v>
      </c>
      <c r="D138" s="983" t="s">
        <v>878</v>
      </c>
      <c r="E138" s="983" t="s">
        <v>879</v>
      </c>
      <c r="F138" s="983" t="s">
        <v>880</v>
      </c>
      <c r="G138" s="983" t="s">
        <v>881</v>
      </c>
      <c r="H138" s="983" t="s">
        <v>882</v>
      </c>
      <c r="I138" s="983" t="s">
        <v>883</v>
      </c>
      <c r="J138" s="988"/>
      <c r="K138" s="989"/>
    </row>
    <row r="139" spans="1:11" s="981" customFormat="1" x14ac:dyDescent="0.2">
      <c r="A139" s="984">
        <v>0.3</v>
      </c>
      <c r="B139" s="985">
        <v>12900</v>
      </c>
      <c r="C139" s="985">
        <v>14760</v>
      </c>
      <c r="D139" s="985">
        <v>16590</v>
      </c>
      <c r="E139" s="985">
        <v>18420</v>
      </c>
      <c r="F139" s="985">
        <v>19920</v>
      </c>
      <c r="G139" s="985">
        <v>21390</v>
      </c>
      <c r="H139" s="985">
        <v>22860</v>
      </c>
      <c r="I139" s="985">
        <v>24330</v>
      </c>
      <c r="J139" s="990"/>
      <c r="K139" s="988"/>
    </row>
    <row r="140" spans="1:11" s="981" customFormat="1" x14ac:dyDescent="0.2">
      <c r="A140" s="984">
        <v>0.35</v>
      </c>
      <c r="B140" s="985">
        <v>15049.999999999998</v>
      </c>
      <c r="C140" s="985">
        <v>17220</v>
      </c>
      <c r="D140" s="985">
        <v>19355</v>
      </c>
      <c r="E140" s="985">
        <v>21490</v>
      </c>
      <c r="F140" s="985">
        <v>23240</v>
      </c>
      <c r="G140" s="985">
        <v>24955</v>
      </c>
      <c r="H140" s="985">
        <v>26670</v>
      </c>
      <c r="I140" s="985">
        <v>28385</v>
      </c>
      <c r="J140" s="990"/>
      <c r="K140" s="988"/>
    </row>
    <row r="141" spans="1:11" s="981" customFormat="1" x14ac:dyDescent="0.2">
      <c r="A141" s="984">
        <v>0.4</v>
      </c>
      <c r="B141" s="985">
        <v>17200</v>
      </c>
      <c r="C141" s="985">
        <v>19680</v>
      </c>
      <c r="D141" s="985">
        <v>22120</v>
      </c>
      <c r="E141" s="985">
        <v>24560</v>
      </c>
      <c r="F141" s="985">
        <v>26560</v>
      </c>
      <c r="G141" s="985">
        <v>28520</v>
      </c>
      <c r="H141" s="985">
        <v>30480</v>
      </c>
      <c r="I141" s="985">
        <v>32440</v>
      </c>
      <c r="J141" s="990"/>
      <c r="K141" s="990"/>
    </row>
    <row r="142" spans="1:11" s="981" customFormat="1" x14ac:dyDescent="0.2">
      <c r="A142" s="984">
        <v>0.45</v>
      </c>
      <c r="B142" s="985">
        <v>19350</v>
      </c>
      <c r="C142" s="985">
        <v>22140</v>
      </c>
      <c r="D142" s="985">
        <v>24885</v>
      </c>
      <c r="E142" s="985">
        <v>27630</v>
      </c>
      <c r="F142" s="985">
        <v>29880</v>
      </c>
      <c r="G142" s="985">
        <v>32085</v>
      </c>
      <c r="H142" s="985">
        <v>34290</v>
      </c>
      <c r="I142" s="985">
        <v>36495</v>
      </c>
      <c r="J142" s="990"/>
      <c r="K142" s="990"/>
    </row>
    <row r="143" spans="1:11" s="981" customFormat="1" x14ac:dyDescent="0.2">
      <c r="A143" s="986">
        <v>0.5</v>
      </c>
      <c r="B143" s="991">
        <v>21500</v>
      </c>
      <c r="C143" s="991">
        <v>24600</v>
      </c>
      <c r="D143" s="991">
        <v>27650</v>
      </c>
      <c r="E143" s="991">
        <v>30700</v>
      </c>
      <c r="F143" s="991">
        <v>33200</v>
      </c>
      <c r="G143" s="991">
        <v>35650</v>
      </c>
      <c r="H143" s="991">
        <v>38100</v>
      </c>
      <c r="I143" s="991">
        <v>40550</v>
      </c>
      <c r="J143" s="263"/>
      <c r="K143" s="263"/>
    </row>
    <row r="144" spans="1:11" s="981" customFormat="1" x14ac:dyDescent="0.2">
      <c r="A144" s="984">
        <v>0.55000000000000004</v>
      </c>
      <c r="B144" s="985">
        <v>23650.000000000004</v>
      </c>
      <c r="C144" s="985">
        <v>27060.000000000004</v>
      </c>
      <c r="D144" s="985">
        <v>30415.000000000004</v>
      </c>
      <c r="E144" s="985">
        <v>33770</v>
      </c>
      <c r="F144" s="985">
        <v>36520</v>
      </c>
      <c r="G144" s="985">
        <v>39215</v>
      </c>
      <c r="H144" s="985">
        <v>41910</v>
      </c>
      <c r="I144" s="985">
        <v>44605</v>
      </c>
      <c r="J144" s="263"/>
      <c r="K144" s="990"/>
    </row>
    <row r="145" spans="1:11" s="981" customFormat="1" x14ac:dyDescent="0.2">
      <c r="A145" s="984">
        <v>0.6</v>
      </c>
      <c r="B145" s="985">
        <v>25800</v>
      </c>
      <c r="C145" s="985">
        <v>29520</v>
      </c>
      <c r="D145" s="985">
        <v>33180</v>
      </c>
      <c r="E145" s="985">
        <v>36840</v>
      </c>
      <c r="F145" s="985">
        <v>39840</v>
      </c>
      <c r="G145" s="985">
        <v>42780</v>
      </c>
      <c r="H145" s="985">
        <v>45720</v>
      </c>
      <c r="I145" s="985">
        <v>48660</v>
      </c>
      <c r="J145" s="990"/>
      <c r="K145" s="263"/>
    </row>
    <row r="146" spans="1:11" s="981" customFormat="1" x14ac:dyDescent="0.2">
      <c r="A146" s="984">
        <v>0.8</v>
      </c>
      <c r="B146" s="985">
        <v>34400</v>
      </c>
      <c r="C146" s="985">
        <v>39360</v>
      </c>
      <c r="D146" s="985">
        <v>44240</v>
      </c>
      <c r="E146" s="985">
        <v>49120</v>
      </c>
      <c r="F146" s="985">
        <v>53120</v>
      </c>
      <c r="G146" s="985">
        <v>57040</v>
      </c>
      <c r="H146" s="985">
        <v>60960</v>
      </c>
      <c r="I146" s="985">
        <v>64880</v>
      </c>
      <c r="J146" s="990"/>
      <c r="K146" s="990"/>
    </row>
    <row r="147" spans="1:11" s="981" customFormat="1" x14ac:dyDescent="0.2">
      <c r="A147" s="975"/>
      <c r="B147" s="975"/>
      <c r="C147" s="975"/>
      <c r="D147" s="975"/>
      <c r="E147" s="975"/>
      <c r="F147" s="975"/>
      <c r="G147" s="975"/>
      <c r="H147" s="975"/>
      <c r="I147" s="975"/>
    </row>
    <row r="148" spans="1:11" s="981" customFormat="1" x14ac:dyDescent="0.2">
      <c r="A148" s="975" t="s">
        <v>895</v>
      </c>
      <c r="B148" s="980"/>
      <c r="C148" s="980"/>
      <c r="D148" s="980"/>
      <c r="E148" s="980"/>
      <c r="F148" s="980"/>
      <c r="G148" s="980"/>
      <c r="H148" s="980"/>
      <c r="I148" s="980"/>
    </row>
    <row r="149" spans="1:11" s="981" customFormat="1" x14ac:dyDescent="0.2">
      <c r="A149" s="982" t="s">
        <v>245</v>
      </c>
      <c r="B149" s="983" t="s">
        <v>876</v>
      </c>
      <c r="C149" s="983" t="s">
        <v>877</v>
      </c>
      <c r="D149" s="983" t="s">
        <v>878</v>
      </c>
      <c r="E149" s="983" t="s">
        <v>879</v>
      </c>
      <c r="F149" s="983" t="s">
        <v>880</v>
      </c>
      <c r="G149" s="983" t="s">
        <v>881</v>
      </c>
      <c r="H149" s="983" t="s">
        <v>882</v>
      </c>
      <c r="I149" s="983" t="s">
        <v>883</v>
      </c>
      <c r="J149" s="988"/>
      <c r="K149" s="989"/>
    </row>
    <row r="150" spans="1:11" s="981" customFormat="1" x14ac:dyDescent="0.2">
      <c r="A150" s="984">
        <v>0.3</v>
      </c>
      <c r="B150" s="985">
        <v>12900</v>
      </c>
      <c r="C150" s="985">
        <v>14760</v>
      </c>
      <c r="D150" s="985">
        <v>16590</v>
      </c>
      <c r="E150" s="985">
        <v>18420</v>
      </c>
      <c r="F150" s="985">
        <v>19920</v>
      </c>
      <c r="G150" s="985">
        <v>21390</v>
      </c>
      <c r="H150" s="985">
        <v>22860</v>
      </c>
      <c r="I150" s="985">
        <v>24330</v>
      </c>
      <c r="J150" s="990"/>
      <c r="K150" s="988"/>
    </row>
    <row r="151" spans="1:11" s="981" customFormat="1" x14ac:dyDescent="0.2">
      <c r="A151" s="984">
        <v>0.35</v>
      </c>
      <c r="B151" s="985">
        <v>15049.999999999998</v>
      </c>
      <c r="C151" s="985">
        <v>17220</v>
      </c>
      <c r="D151" s="985">
        <v>19355</v>
      </c>
      <c r="E151" s="985">
        <v>21490</v>
      </c>
      <c r="F151" s="985">
        <v>23240</v>
      </c>
      <c r="G151" s="985">
        <v>24955</v>
      </c>
      <c r="H151" s="985">
        <v>26670</v>
      </c>
      <c r="I151" s="985">
        <v>28385</v>
      </c>
      <c r="J151" s="990"/>
      <c r="K151" s="988"/>
    </row>
    <row r="152" spans="1:11" s="981" customFormat="1" x14ac:dyDescent="0.2">
      <c r="A152" s="984">
        <v>0.4</v>
      </c>
      <c r="B152" s="985">
        <v>17200</v>
      </c>
      <c r="C152" s="985">
        <v>19680</v>
      </c>
      <c r="D152" s="985">
        <v>22120</v>
      </c>
      <c r="E152" s="985">
        <v>24560</v>
      </c>
      <c r="F152" s="985">
        <v>26560</v>
      </c>
      <c r="G152" s="985">
        <v>28520</v>
      </c>
      <c r="H152" s="985">
        <v>30480</v>
      </c>
      <c r="I152" s="985">
        <v>32440</v>
      </c>
      <c r="J152" s="990"/>
      <c r="K152" s="990"/>
    </row>
    <row r="153" spans="1:11" s="981" customFormat="1" x14ac:dyDescent="0.2">
      <c r="A153" s="984">
        <v>0.45</v>
      </c>
      <c r="B153" s="985">
        <v>19350</v>
      </c>
      <c r="C153" s="985">
        <v>22140</v>
      </c>
      <c r="D153" s="985">
        <v>24885</v>
      </c>
      <c r="E153" s="985">
        <v>27630</v>
      </c>
      <c r="F153" s="985">
        <v>29880</v>
      </c>
      <c r="G153" s="985">
        <v>32085</v>
      </c>
      <c r="H153" s="985">
        <v>34290</v>
      </c>
      <c r="I153" s="985">
        <v>36495</v>
      </c>
      <c r="J153" s="990"/>
      <c r="K153" s="990"/>
    </row>
    <row r="154" spans="1:11" s="981" customFormat="1" x14ac:dyDescent="0.2">
      <c r="A154" s="986">
        <v>0.5</v>
      </c>
      <c r="B154" s="987">
        <v>21500</v>
      </c>
      <c r="C154" s="987">
        <v>24600</v>
      </c>
      <c r="D154" s="987">
        <v>27650</v>
      </c>
      <c r="E154" s="987">
        <v>30700</v>
      </c>
      <c r="F154" s="987">
        <v>33200</v>
      </c>
      <c r="G154" s="987">
        <v>35650</v>
      </c>
      <c r="H154" s="987">
        <v>38100</v>
      </c>
      <c r="I154" s="987">
        <v>40550</v>
      </c>
      <c r="J154" s="263"/>
      <c r="K154" s="263"/>
    </row>
    <row r="155" spans="1:11" s="981" customFormat="1" x14ac:dyDescent="0.2">
      <c r="A155" s="984">
        <v>0.55000000000000004</v>
      </c>
      <c r="B155" s="985">
        <v>23650.000000000004</v>
      </c>
      <c r="C155" s="985">
        <v>27060.000000000004</v>
      </c>
      <c r="D155" s="985">
        <v>30415.000000000004</v>
      </c>
      <c r="E155" s="985">
        <v>33770</v>
      </c>
      <c r="F155" s="985">
        <v>36520</v>
      </c>
      <c r="G155" s="985">
        <v>39215</v>
      </c>
      <c r="H155" s="985">
        <v>41910</v>
      </c>
      <c r="I155" s="985">
        <v>44605</v>
      </c>
      <c r="J155" s="263"/>
      <c r="K155" s="990"/>
    </row>
    <row r="156" spans="1:11" s="981" customFormat="1" x14ac:dyDescent="0.2">
      <c r="A156" s="984">
        <v>0.6</v>
      </c>
      <c r="B156" s="985">
        <v>25800</v>
      </c>
      <c r="C156" s="985">
        <v>29520</v>
      </c>
      <c r="D156" s="985">
        <v>33180</v>
      </c>
      <c r="E156" s="985">
        <v>36840</v>
      </c>
      <c r="F156" s="985">
        <v>39840</v>
      </c>
      <c r="G156" s="985">
        <v>42780</v>
      </c>
      <c r="H156" s="985">
        <v>45720</v>
      </c>
      <c r="I156" s="985">
        <v>48660</v>
      </c>
      <c r="J156" s="990"/>
      <c r="K156" s="263"/>
    </row>
    <row r="157" spans="1:11" s="981" customFormat="1" x14ac:dyDescent="0.2">
      <c r="A157" s="984">
        <v>0.8</v>
      </c>
      <c r="B157" s="985">
        <v>34400</v>
      </c>
      <c r="C157" s="985">
        <v>39360</v>
      </c>
      <c r="D157" s="985">
        <v>44240</v>
      </c>
      <c r="E157" s="985">
        <v>49120</v>
      </c>
      <c r="F157" s="985">
        <v>53120</v>
      </c>
      <c r="G157" s="985">
        <v>57040</v>
      </c>
      <c r="H157" s="985">
        <v>60960</v>
      </c>
      <c r="I157" s="985">
        <v>64880</v>
      </c>
      <c r="J157" s="990"/>
      <c r="K157" s="990"/>
    </row>
    <row r="158" spans="1:11" s="981" customFormat="1" x14ac:dyDescent="0.2">
      <c r="A158" s="975"/>
      <c r="B158" s="975"/>
      <c r="C158" s="975"/>
      <c r="D158" s="975"/>
      <c r="E158" s="975"/>
      <c r="F158" s="975"/>
      <c r="G158" s="975"/>
      <c r="H158" s="975"/>
      <c r="I158" s="975"/>
    </row>
    <row r="159" spans="1:11" s="981" customFormat="1" x14ac:dyDescent="0.2">
      <c r="A159" s="975"/>
      <c r="B159" s="975"/>
      <c r="C159" s="975"/>
      <c r="D159" s="975"/>
      <c r="E159" s="975"/>
      <c r="F159" s="975"/>
      <c r="G159" s="975"/>
      <c r="H159" s="975"/>
      <c r="I159" s="975"/>
    </row>
    <row r="160" spans="1:11" s="981" customFormat="1" x14ac:dyDescent="0.2">
      <c r="A160" s="975" t="s">
        <v>896</v>
      </c>
      <c r="B160" s="980"/>
      <c r="C160" s="980"/>
      <c r="D160" s="980"/>
      <c r="E160" s="980"/>
      <c r="F160" s="980"/>
      <c r="G160" s="980"/>
      <c r="H160" s="980"/>
      <c r="I160" s="980"/>
    </row>
    <row r="161" spans="1:11" s="981" customFormat="1" x14ac:dyDescent="0.2">
      <c r="A161" s="982" t="s">
        <v>245</v>
      </c>
      <c r="B161" s="983" t="s">
        <v>876</v>
      </c>
      <c r="C161" s="983" t="s">
        <v>877</v>
      </c>
      <c r="D161" s="983" t="s">
        <v>878</v>
      </c>
      <c r="E161" s="983" t="s">
        <v>879</v>
      </c>
      <c r="F161" s="983" t="s">
        <v>880</v>
      </c>
      <c r="G161" s="983" t="s">
        <v>881</v>
      </c>
      <c r="H161" s="983" t="s">
        <v>882</v>
      </c>
      <c r="I161" s="983" t="s">
        <v>883</v>
      </c>
      <c r="J161" s="988"/>
      <c r="K161" s="989"/>
    </row>
    <row r="162" spans="1:11" s="981" customFormat="1" x14ac:dyDescent="0.2">
      <c r="A162" s="984">
        <v>0.3</v>
      </c>
      <c r="B162" s="985">
        <v>15060</v>
      </c>
      <c r="C162" s="985">
        <v>17220</v>
      </c>
      <c r="D162" s="985">
        <v>19380</v>
      </c>
      <c r="E162" s="985">
        <v>21510</v>
      </c>
      <c r="F162" s="985">
        <v>23250</v>
      </c>
      <c r="G162" s="985">
        <v>24960</v>
      </c>
      <c r="H162" s="985">
        <v>26700</v>
      </c>
      <c r="I162" s="985">
        <v>28410</v>
      </c>
      <c r="J162" s="990"/>
      <c r="K162" s="988"/>
    </row>
    <row r="163" spans="1:11" s="981" customFormat="1" x14ac:dyDescent="0.2">
      <c r="A163" s="984">
        <v>0.35</v>
      </c>
      <c r="B163" s="985">
        <v>17570</v>
      </c>
      <c r="C163" s="985">
        <v>20090</v>
      </c>
      <c r="D163" s="985">
        <v>22610</v>
      </c>
      <c r="E163" s="985">
        <v>25095</v>
      </c>
      <c r="F163" s="985">
        <v>27125</v>
      </c>
      <c r="G163" s="985">
        <v>29119.999999999996</v>
      </c>
      <c r="H163" s="985">
        <v>31149.999999999996</v>
      </c>
      <c r="I163" s="985">
        <v>33145</v>
      </c>
      <c r="J163" s="990"/>
      <c r="K163" s="988"/>
    </row>
    <row r="164" spans="1:11" s="981" customFormat="1" x14ac:dyDescent="0.2">
      <c r="A164" s="984">
        <v>0.4</v>
      </c>
      <c r="B164" s="985">
        <v>20080</v>
      </c>
      <c r="C164" s="985">
        <v>22960</v>
      </c>
      <c r="D164" s="985">
        <v>25840</v>
      </c>
      <c r="E164" s="985">
        <v>28680</v>
      </c>
      <c r="F164" s="985">
        <v>31000</v>
      </c>
      <c r="G164" s="985">
        <v>33280</v>
      </c>
      <c r="H164" s="985">
        <v>35600</v>
      </c>
      <c r="I164" s="985">
        <v>37880</v>
      </c>
      <c r="J164" s="990"/>
      <c r="K164" s="990"/>
    </row>
    <row r="165" spans="1:11" s="981" customFormat="1" x14ac:dyDescent="0.2">
      <c r="A165" s="984">
        <v>0.45</v>
      </c>
      <c r="B165" s="985">
        <v>22590</v>
      </c>
      <c r="C165" s="985">
        <v>25830</v>
      </c>
      <c r="D165" s="985">
        <v>29070</v>
      </c>
      <c r="E165" s="985">
        <v>32265</v>
      </c>
      <c r="F165" s="985">
        <v>34875</v>
      </c>
      <c r="G165" s="985">
        <v>37440</v>
      </c>
      <c r="H165" s="985">
        <v>40050</v>
      </c>
      <c r="I165" s="985">
        <v>42615</v>
      </c>
      <c r="J165" s="990"/>
      <c r="K165" s="990"/>
    </row>
    <row r="166" spans="1:11" s="981" customFormat="1" x14ac:dyDescent="0.2">
      <c r="A166" s="986">
        <v>0.5</v>
      </c>
      <c r="B166" s="987">
        <v>25100</v>
      </c>
      <c r="C166" s="987">
        <v>28700</v>
      </c>
      <c r="D166" s="987">
        <v>32300</v>
      </c>
      <c r="E166" s="987">
        <v>35850</v>
      </c>
      <c r="F166" s="987">
        <v>38750</v>
      </c>
      <c r="G166" s="987">
        <v>41600</v>
      </c>
      <c r="H166" s="987">
        <v>44500</v>
      </c>
      <c r="I166" s="987">
        <v>47350</v>
      </c>
      <c r="J166" s="263"/>
      <c r="K166" s="263"/>
    </row>
    <row r="167" spans="1:11" s="981" customFormat="1" x14ac:dyDescent="0.2">
      <c r="A167" s="984">
        <v>0.55000000000000004</v>
      </c>
      <c r="B167" s="985">
        <v>27610.000000000004</v>
      </c>
      <c r="C167" s="985">
        <v>31570.000000000004</v>
      </c>
      <c r="D167" s="985">
        <v>35530</v>
      </c>
      <c r="E167" s="985">
        <v>39435</v>
      </c>
      <c r="F167" s="985">
        <v>42625</v>
      </c>
      <c r="G167" s="985">
        <v>45760.000000000007</v>
      </c>
      <c r="H167" s="985">
        <v>48950.000000000007</v>
      </c>
      <c r="I167" s="985">
        <v>52085.000000000007</v>
      </c>
      <c r="J167" s="263"/>
      <c r="K167" s="990"/>
    </row>
    <row r="168" spans="1:11" s="981" customFormat="1" x14ac:dyDescent="0.2">
      <c r="A168" s="984">
        <v>0.6</v>
      </c>
      <c r="B168" s="985">
        <v>30120</v>
      </c>
      <c r="C168" s="985">
        <v>34440</v>
      </c>
      <c r="D168" s="985">
        <v>38760</v>
      </c>
      <c r="E168" s="985">
        <v>43020</v>
      </c>
      <c r="F168" s="985">
        <v>46500</v>
      </c>
      <c r="G168" s="985">
        <v>49920</v>
      </c>
      <c r="H168" s="985">
        <v>53400</v>
      </c>
      <c r="I168" s="985">
        <v>56820</v>
      </c>
      <c r="J168" s="990"/>
      <c r="K168" s="263"/>
    </row>
    <row r="169" spans="1:11" s="981" customFormat="1" x14ac:dyDescent="0.2">
      <c r="A169" s="984">
        <v>0.8</v>
      </c>
      <c r="B169" s="985">
        <v>40160</v>
      </c>
      <c r="C169" s="985">
        <v>45920</v>
      </c>
      <c r="D169" s="985">
        <v>51680</v>
      </c>
      <c r="E169" s="985">
        <v>57360</v>
      </c>
      <c r="F169" s="985">
        <v>62000</v>
      </c>
      <c r="G169" s="985">
        <v>66560</v>
      </c>
      <c r="H169" s="985">
        <v>71200</v>
      </c>
      <c r="I169" s="985">
        <v>75760</v>
      </c>
      <c r="J169" s="990"/>
      <c r="K169" s="990"/>
    </row>
    <row r="170" spans="1:11" s="981" customFormat="1" x14ac:dyDescent="0.2">
      <c r="A170" s="975"/>
      <c r="B170" s="975"/>
      <c r="C170" s="975"/>
      <c r="D170" s="975"/>
      <c r="E170" s="975"/>
      <c r="F170" s="975"/>
      <c r="G170" s="975"/>
      <c r="H170" s="975"/>
      <c r="I170" s="975"/>
    </row>
    <row r="171" spans="1:11" s="981" customFormat="1" x14ac:dyDescent="0.2">
      <c r="A171" s="975"/>
      <c r="B171" s="975"/>
      <c r="C171" s="975"/>
      <c r="D171" s="975"/>
      <c r="E171" s="975"/>
      <c r="F171" s="975"/>
      <c r="G171" s="975"/>
      <c r="H171" s="975"/>
      <c r="I171" s="975"/>
    </row>
    <row r="172" spans="1:11" s="981" customFormat="1" x14ac:dyDescent="0.2">
      <c r="A172" s="975" t="s">
        <v>897</v>
      </c>
      <c r="B172" s="980"/>
      <c r="C172" s="980"/>
      <c r="D172" s="980"/>
      <c r="E172" s="980"/>
      <c r="F172" s="980"/>
      <c r="G172" s="980"/>
      <c r="H172" s="980"/>
      <c r="I172" s="980"/>
    </row>
    <row r="173" spans="1:11" s="981" customFormat="1" x14ac:dyDescent="0.2">
      <c r="A173" s="982" t="s">
        <v>245</v>
      </c>
      <c r="B173" s="983" t="s">
        <v>876</v>
      </c>
      <c r="C173" s="983" t="s">
        <v>877</v>
      </c>
      <c r="D173" s="983" t="s">
        <v>878</v>
      </c>
      <c r="E173" s="983" t="s">
        <v>879</v>
      </c>
      <c r="F173" s="983" t="s">
        <v>880</v>
      </c>
      <c r="G173" s="983" t="s">
        <v>881</v>
      </c>
      <c r="H173" s="983" t="s">
        <v>882</v>
      </c>
      <c r="I173" s="983" t="s">
        <v>883</v>
      </c>
      <c r="J173" s="988"/>
      <c r="K173" s="989"/>
    </row>
    <row r="174" spans="1:11" s="981" customFormat="1" x14ac:dyDescent="0.2">
      <c r="A174" s="984">
        <v>0.3</v>
      </c>
      <c r="B174" s="985">
        <v>13680</v>
      </c>
      <c r="C174" s="985">
        <v>15630</v>
      </c>
      <c r="D174" s="985">
        <v>17580</v>
      </c>
      <c r="E174" s="985">
        <v>19530</v>
      </c>
      <c r="F174" s="985">
        <v>21120</v>
      </c>
      <c r="G174" s="985">
        <v>22680</v>
      </c>
      <c r="H174" s="985">
        <v>24240</v>
      </c>
      <c r="I174" s="985">
        <v>25800</v>
      </c>
      <c r="J174" s="990"/>
      <c r="K174" s="988"/>
    </row>
    <row r="175" spans="1:11" s="981" customFormat="1" x14ac:dyDescent="0.2">
      <c r="A175" s="984">
        <v>0.35</v>
      </c>
      <c r="B175" s="985">
        <v>15959.999999999998</v>
      </c>
      <c r="C175" s="985">
        <v>18235</v>
      </c>
      <c r="D175" s="985">
        <v>20510</v>
      </c>
      <c r="E175" s="985">
        <v>22785</v>
      </c>
      <c r="F175" s="985">
        <v>24640</v>
      </c>
      <c r="G175" s="985">
        <v>26460</v>
      </c>
      <c r="H175" s="985">
        <v>28280</v>
      </c>
      <c r="I175" s="985">
        <v>30099.999999999996</v>
      </c>
      <c r="J175" s="990"/>
      <c r="K175" s="988"/>
    </row>
    <row r="176" spans="1:11" s="981" customFormat="1" x14ac:dyDescent="0.2">
      <c r="A176" s="984">
        <v>0.4</v>
      </c>
      <c r="B176" s="985">
        <v>18240</v>
      </c>
      <c r="C176" s="985">
        <v>20840</v>
      </c>
      <c r="D176" s="985">
        <v>23440</v>
      </c>
      <c r="E176" s="985">
        <v>26040</v>
      </c>
      <c r="F176" s="985">
        <v>28160</v>
      </c>
      <c r="G176" s="985">
        <v>30240</v>
      </c>
      <c r="H176" s="985">
        <v>32320</v>
      </c>
      <c r="I176" s="985">
        <v>34400</v>
      </c>
      <c r="J176" s="990"/>
      <c r="K176" s="990"/>
    </row>
    <row r="177" spans="1:11" s="981" customFormat="1" x14ac:dyDescent="0.2">
      <c r="A177" s="984">
        <v>0.45</v>
      </c>
      <c r="B177" s="985">
        <v>20520</v>
      </c>
      <c r="C177" s="985">
        <v>23445</v>
      </c>
      <c r="D177" s="985">
        <v>26370</v>
      </c>
      <c r="E177" s="985">
        <v>29295</v>
      </c>
      <c r="F177" s="985">
        <v>31680</v>
      </c>
      <c r="G177" s="985">
        <v>34020</v>
      </c>
      <c r="H177" s="985">
        <v>36360</v>
      </c>
      <c r="I177" s="985">
        <v>38700</v>
      </c>
      <c r="J177" s="990"/>
      <c r="K177" s="990"/>
    </row>
    <row r="178" spans="1:11" s="981" customFormat="1" x14ac:dyDescent="0.2">
      <c r="A178" s="986">
        <v>0.5</v>
      </c>
      <c r="B178" s="987">
        <v>22800</v>
      </c>
      <c r="C178" s="987">
        <v>26050</v>
      </c>
      <c r="D178" s="987">
        <v>29300</v>
      </c>
      <c r="E178" s="987">
        <v>32550</v>
      </c>
      <c r="F178" s="987">
        <v>35200</v>
      </c>
      <c r="G178" s="987">
        <v>37800</v>
      </c>
      <c r="H178" s="987">
        <v>40400</v>
      </c>
      <c r="I178" s="987">
        <v>43000</v>
      </c>
      <c r="J178" s="263"/>
      <c r="K178" s="263"/>
    </row>
    <row r="179" spans="1:11" s="981" customFormat="1" x14ac:dyDescent="0.2">
      <c r="A179" s="984">
        <v>0.55000000000000004</v>
      </c>
      <c r="B179" s="985">
        <v>25080.000000000004</v>
      </c>
      <c r="C179" s="985">
        <v>28655.000000000004</v>
      </c>
      <c r="D179" s="985">
        <v>32230.000000000004</v>
      </c>
      <c r="E179" s="985">
        <v>35805</v>
      </c>
      <c r="F179" s="985">
        <v>38720</v>
      </c>
      <c r="G179" s="985">
        <v>41580</v>
      </c>
      <c r="H179" s="985">
        <v>44440</v>
      </c>
      <c r="I179" s="985">
        <v>47300.000000000007</v>
      </c>
      <c r="J179" s="263"/>
      <c r="K179" s="990"/>
    </row>
    <row r="180" spans="1:11" s="981" customFormat="1" x14ac:dyDescent="0.2">
      <c r="A180" s="984">
        <v>0.6</v>
      </c>
      <c r="B180" s="985">
        <v>27360</v>
      </c>
      <c r="C180" s="985">
        <v>31260</v>
      </c>
      <c r="D180" s="985">
        <v>35160</v>
      </c>
      <c r="E180" s="985">
        <v>39060</v>
      </c>
      <c r="F180" s="985">
        <v>42240</v>
      </c>
      <c r="G180" s="985">
        <v>45360</v>
      </c>
      <c r="H180" s="985">
        <v>48480</v>
      </c>
      <c r="I180" s="985">
        <v>51600</v>
      </c>
      <c r="J180" s="990"/>
      <c r="K180" s="263"/>
    </row>
    <row r="181" spans="1:11" s="981" customFormat="1" x14ac:dyDescent="0.2">
      <c r="A181" s="984">
        <v>0.8</v>
      </c>
      <c r="B181" s="985">
        <v>36480</v>
      </c>
      <c r="C181" s="985">
        <v>41680</v>
      </c>
      <c r="D181" s="985">
        <v>46880</v>
      </c>
      <c r="E181" s="985">
        <v>52080</v>
      </c>
      <c r="F181" s="985">
        <v>56320</v>
      </c>
      <c r="G181" s="985">
        <v>60480</v>
      </c>
      <c r="H181" s="985">
        <v>64640</v>
      </c>
      <c r="I181" s="985">
        <v>68800</v>
      </c>
      <c r="J181" s="990"/>
      <c r="K181" s="990"/>
    </row>
    <row r="182" spans="1:11" s="981" customFormat="1" x14ac:dyDescent="0.2">
      <c r="A182" s="975"/>
      <c r="B182" s="975"/>
      <c r="C182" s="975"/>
      <c r="D182" s="975"/>
      <c r="E182" s="975"/>
      <c r="F182" s="975"/>
      <c r="G182" s="975"/>
      <c r="H182" s="975"/>
      <c r="I182" s="975"/>
    </row>
    <row r="183" spans="1:11" s="981" customFormat="1" x14ac:dyDescent="0.2">
      <c r="A183" s="975"/>
      <c r="B183" s="975"/>
      <c r="C183" s="975"/>
      <c r="D183" s="975"/>
      <c r="E183" s="975"/>
      <c r="F183" s="975"/>
      <c r="G183" s="975"/>
      <c r="H183" s="975"/>
      <c r="I183" s="975"/>
    </row>
    <row r="184" spans="1:11" s="981" customFormat="1" x14ac:dyDescent="0.2">
      <c r="A184" s="975" t="s">
        <v>898</v>
      </c>
      <c r="B184" s="980"/>
      <c r="C184" s="980"/>
      <c r="D184" s="980"/>
      <c r="E184" s="980"/>
      <c r="F184" s="980"/>
      <c r="G184" s="980"/>
      <c r="H184" s="980"/>
      <c r="I184" s="980"/>
    </row>
    <row r="185" spans="1:11" s="981" customFormat="1" x14ac:dyDescent="0.2">
      <c r="A185" s="982" t="s">
        <v>245</v>
      </c>
      <c r="B185" s="983" t="s">
        <v>876</v>
      </c>
      <c r="C185" s="983" t="s">
        <v>877</v>
      </c>
      <c r="D185" s="983" t="s">
        <v>878</v>
      </c>
      <c r="E185" s="983" t="s">
        <v>879</v>
      </c>
      <c r="F185" s="983" t="s">
        <v>880</v>
      </c>
      <c r="G185" s="983" t="s">
        <v>881</v>
      </c>
      <c r="H185" s="983" t="s">
        <v>882</v>
      </c>
      <c r="I185" s="983" t="s">
        <v>883</v>
      </c>
      <c r="J185" s="988"/>
      <c r="K185" s="989"/>
    </row>
    <row r="186" spans="1:11" s="981" customFormat="1" x14ac:dyDescent="0.2">
      <c r="A186" s="984">
        <v>0.3</v>
      </c>
      <c r="B186" s="985">
        <v>12900</v>
      </c>
      <c r="C186" s="985">
        <v>14760</v>
      </c>
      <c r="D186" s="985">
        <v>16590</v>
      </c>
      <c r="E186" s="985">
        <v>18420</v>
      </c>
      <c r="F186" s="985">
        <v>19920</v>
      </c>
      <c r="G186" s="985">
        <v>21390</v>
      </c>
      <c r="H186" s="985">
        <v>22860</v>
      </c>
      <c r="I186" s="985">
        <v>24330</v>
      </c>
      <c r="J186" s="990"/>
      <c r="K186" s="988"/>
    </row>
    <row r="187" spans="1:11" s="981" customFormat="1" x14ac:dyDescent="0.2">
      <c r="A187" s="984">
        <v>0.35</v>
      </c>
      <c r="B187" s="985">
        <v>15049.999999999998</v>
      </c>
      <c r="C187" s="985">
        <v>17220</v>
      </c>
      <c r="D187" s="985">
        <v>19355</v>
      </c>
      <c r="E187" s="985">
        <v>21490</v>
      </c>
      <c r="F187" s="985">
        <v>23240</v>
      </c>
      <c r="G187" s="985">
        <v>24955</v>
      </c>
      <c r="H187" s="985">
        <v>26670</v>
      </c>
      <c r="I187" s="985">
        <v>28385</v>
      </c>
      <c r="J187" s="990"/>
      <c r="K187" s="988"/>
    </row>
    <row r="188" spans="1:11" s="981" customFormat="1" x14ac:dyDescent="0.2">
      <c r="A188" s="984">
        <v>0.4</v>
      </c>
      <c r="B188" s="985">
        <v>17200</v>
      </c>
      <c r="C188" s="985">
        <v>19680</v>
      </c>
      <c r="D188" s="985">
        <v>22120</v>
      </c>
      <c r="E188" s="985">
        <v>24560</v>
      </c>
      <c r="F188" s="985">
        <v>26560</v>
      </c>
      <c r="G188" s="985">
        <v>28520</v>
      </c>
      <c r="H188" s="985">
        <v>30480</v>
      </c>
      <c r="I188" s="985">
        <v>32440</v>
      </c>
      <c r="J188" s="990"/>
      <c r="K188" s="990"/>
    </row>
    <row r="189" spans="1:11" s="981" customFormat="1" x14ac:dyDescent="0.2">
      <c r="A189" s="984">
        <v>0.45</v>
      </c>
      <c r="B189" s="985">
        <v>19350</v>
      </c>
      <c r="C189" s="985">
        <v>22140</v>
      </c>
      <c r="D189" s="985">
        <v>24885</v>
      </c>
      <c r="E189" s="985">
        <v>27630</v>
      </c>
      <c r="F189" s="985">
        <v>29880</v>
      </c>
      <c r="G189" s="985">
        <v>32085</v>
      </c>
      <c r="H189" s="985">
        <v>34290</v>
      </c>
      <c r="I189" s="985">
        <v>36495</v>
      </c>
      <c r="J189" s="990"/>
      <c r="K189" s="990"/>
    </row>
    <row r="190" spans="1:11" s="981" customFormat="1" x14ac:dyDescent="0.2">
      <c r="A190" s="986">
        <v>0.5</v>
      </c>
      <c r="B190" s="987">
        <v>21500</v>
      </c>
      <c r="C190" s="987">
        <v>24600</v>
      </c>
      <c r="D190" s="987">
        <v>27650</v>
      </c>
      <c r="E190" s="987">
        <v>30700</v>
      </c>
      <c r="F190" s="987">
        <v>33200</v>
      </c>
      <c r="G190" s="987">
        <v>35650</v>
      </c>
      <c r="H190" s="987">
        <v>38100</v>
      </c>
      <c r="I190" s="987">
        <v>40550</v>
      </c>
      <c r="J190" s="263"/>
      <c r="K190" s="263"/>
    </row>
    <row r="191" spans="1:11" s="981" customFormat="1" x14ac:dyDescent="0.2">
      <c r="A191" s="984">
        <v>0.55000000000000004</v>
      </c>
      <c r="B191" s="985">
        <v>23650.000000000004</v>
      </c>
      <c r="C191" s="985">
        <v>27060.000000000004</v>
      </c>
      <c r="D191" s="985">
        <v>30415.000000000004</v>
      </c>
      <c r="E191" s="985">
        <v>33770</v>
      </c>
      <c r="F191" s="985">
        <v>36520</v>
      </c>
      <c r="G191" s="985">
        <v>39215</v>
      </c>
      <c r="H191" s="985">
        <v>41910</v>
      </c>
      <c r="I191" s="985">
        <v>44605</v>
      </c>
      <c r="J191" s="263"/>
      <c r="K191" s="990"/>
    </row>
    <row r="192" spans="1:11" s="981" customFormat="1" x14ac:dyDescent="0.2">
      <c r="A192" s="984">
        <v>0.6</v>
      </c>
      <c r="B192" s="985">
        <v>25800</v>
      </c>
      <c r="C192" s="985">
        <v>29520</v>
      </c>
      <c r="D192" s="985">
        <v>33180</v>
      </c>
      <c r="E192" s="985">
        <v>36840</v>
      </c>
      <c r="F192" s="985">
        <v>39840</v>
      </c>
      <c r="G192" s="985">
        <v>42780</v>
      </c>
      <c r="H192" s="985">
        <v>45720</v>
      </c>
      <c r="I192" s="985">
        <v>48660</v>
      </c>
      <c r="J192" s="990"/>
      <c r="K192" s="263"/>
    </row>
    <row r="193" spans="1:11" s="981" customFormat="1" x14ac:dyDescent="0.2">
      <c r="A193" s="984">
        <v>0.8</v>
      </c>
      <c r="B193" s="985">
        <v>34400</v>
      </c>
      <c r="C193" s="985">
        <v>39360</v>
      </c>
      <c r="D193" s="985">
        <v>44240</v>
      </c>
      <c r="E193" s="985">
        <v>49120</v>
      </c>
      <c r="F193" s="985">
        <v>53120</v>
      </c>
      <c r="G193" s="985">
        <v>57040</v>
      </c>
      <c r="H193" s="985">
        <v>60960</v>
      </c>
      <c r="I193" s="985">
        <v>64880</v>
      </c>
      <c r="J193" s="990"/>
      <c r="K193" s="990"/>
    </row>
    <row r="194" spans="1:11" s="981" customFormat="1" x14ac:dyDescent="0.2">
      <c r="A194" s="975"/>
      <c r="B194" s="975"/>
      <c r="C194" s="975"/>
      <c r="D194" s="975"/>
      <c r="E194" s="975"/>
      <c r="F194" s="975"/>
      <c r="G194" s="975"/>
      <c r="H194" s="975"/>
      <c r="I194" s="975"/>
    </row>
    <row r="195" spans="1:11" s="981" customFormat="1" x14ac:dyDescent="0.2">
      <c r="A195" s="975"/>
      <c r="B195" s="975"/>
      <c r="C195" s="975"/>
      <c r="D195" s="975"/>
      <c r="E195" s="975"/>
      <c r="F195" s="975"/>
      <c r="G195" s="975"/>
      <c r="H195" s="975"/>
      <c r="I195" s="975"/>
    </row>
    <row r="196" spans="1:11" s="981" customFormat="1" x14ac:dyDescent="0.2">
      <c r="A196" s="975" t="s">
        <v>899</v>
      </c>
      <c r="B196" s="980"/>
      <c r="C196" s="980"/>
      <c r="D196" s="980"/>
      <c r="E196" s="980"/>
      <c r="F196" s="980"/>
      <c r="G196" s="980"/>
      <c r="H196" s="980"/>
      <c r="I196" s="980"/>
    </row>
    <row r="197" spans="1:11" s="981" customFormat="1" x14ac:dyDescent="0.2">
      <c r="A197" s="982" t="s">
        <v>245</v>
      </c>
      <c r="B197" s="983" t="s">
        <v>876</v>
      </c>
      <c r="C197" s="983" t="s">
        <v>877</v>
      </c>
      <c r="D197" s="983" t="s">
        <v>878</v>
      </c>
      <c r="E197" s="983" t="s">
        <v>879</v>
      </c>
      <c r="F197" s="983" t="s">
        <v>880</v>
      </c>
      <c r="G197" s="983" t="s">
        <v>881</v>
      </c>
      <c r="H197" s="983" t="s">
        <v>882</v>
      </c>
      <c r="I197" s="983" t="s">
        <v>883</v>
      </c>
      <c r="J197" s="988"/>
      <c r="K197" s="989"/>
    </row>
    <row r="198" spans="1:11" s="981" customFormat="1" x14ac:dyDescent="0.2">
      <c r="A198" s="984">
        <v>0.3</v>
      </c>
      <c r="B198" s="985">
        <v>13020</v>
      </c>
      <c r="C198" s="985">
        <v>14880</v>
      </c>
      <c r="D198" s="985">
        <v>16740</v>
      </c>
      <c r="E198" s="985">
        <v>18600</v>
      </c>
      <c r="F198" s="985">
        <v>20100</v>
      </c>
      <c r="G198" s="985">
        <v>21600</v>
      </c>
      <c r="H198" s="985">
        <v>23070</v>
      </c>
      <c r="I198" s="985">
        <v>24570</v>
      </c>
      <c r="J198" s="990"/>
      <c r="K198" s="988"/>
    </row>
    <row r="199" spans="1:11" s="981" customFormat="1" x14ac:dyDescent="0.2">
      <c r="A199" s="984">
        <v>0.35</v>
      </c>
      <c r="B199" s="985">
        <v>15189.999999999998</v>
      </c>
      <c r="C199" s="985">
        <v>17360</v>
      </c>
      <c r="D199" s="985">
        <v>19530</v>
      </c>
      <c r="E199" s="985">
        <v>21700</v>
      </c>
      <c r="F199" s="985">
        <v>23450</v>
      </c>
      <c r="G199" s="985">
        <v>25200</v>
      </c>
      <c r="H199" s="985">
        <v>26915</v>
      </c>
      <c r="I199" s="985">
        <v>28665</v>
      </c>
      <c r="J199" s="990"/>
      <c r="K199" s="988"/>
    </row>
    <row r="200" spans="1:11" s="981" customFormat="1" x14ac:dyDescent="0.2">
      <c r="A200" s="984">
        <v>0.4</v>
      </c>
      <c r="B200" s="985">
        <v>17360</v>
      </c>
      <c r="C200" s="985">
        <v>19840</v>
      </c>
      <c r="D200" s="985">
        <v>22320</v>
      </c>
      <c r="E200" s="985">
        <v>24800</v>
      </c>
      <c r="F200" s="985">
        <v>26800</v>
      </c>
      <c r="G200" s="985">
        <v>28800</v>
      </c>
      <c r="H200" s="985">
        <v>30760</v>
      </c>
      <c r="I200" s="985">
        <v>32760</v>
      </c>
      <c r="J200" s="990"/>
      <c r="K200" s="990"/>
    </row>
    <row r="201" spans="1:11" s="981" customFormat="1" x14ac:dyDescent="0.2">
      <c r="A201" s="984">
        <v>0.45</v>
      </c>
      <c r="B201" s="985">
        <v>19530</v>
      </c>
      <c r="C201" s="985">
        <v>22320</v>
      </c>
      <c r="D201" s="985">
        <v>25110</v>
      </c>
      <c r="E201" s="985">
        <v>27900</v>
      </c>
      <c r="F201" s="985">
        <v>30150</v>
      </c>
      <c r="G201" s="985">
        <v>32400</v>
      </c>
      <c r="H201" s="985">
        <v>34605</v>
      </c>
      <c r="I201" s="985">
        <v>36855</v>
      </c>
      <c r="J201" s="990"/>
      <c r="K201" s="990"/>
    </row>
    <row r="202" spans="1:11" s="981" customFormat="1" x14ac:dyDescent="0.2">
      <c r="A202" s="986">
        <v>0.5</v>
      </c>
      <c r="B202" s="987">
        <v>21700</v>
      </c>
      <c r="C202" s="987">
        <v>24800</v>
      </c>
      <c r="D202" s="987">
        <v>27900</v>
      </c>
      <c r="E202" s="987">
        <v>31000</v>
      </c>
      <c r="F202" s="987">
        <v>33500</v>
      </c>
      <c r="G202" s="987">
        <v>36000</v>
      </c>
      <c r="H202" s="987">
        <v>38450</v>
      </c>
      <c r="I202" s="987">
        <v>40950</v>
      </c>
      <c r="J202" s="263"/>
      <c r="K202" s="263"/>
    </row>
    <row r="203" spans="1:11" s="981" customFormat="1" x14ac:dyDescent="0.2">
      <c r="A203" s="984">
        <v>0.55000000000000004</v>
      </c>
      <c r="B203" s="985">
        <v>23870.000000000004</v>
      </c>
      <c r="C203" s="985">
        <v>27280.000000000004</v>
      </c>
      <c r="D203" s="985">
        <v>30690.000000000004</v>
      </c>
      <c r="E203" s="985">
        <v>34100</v>
      </c>
      <c r="F203" s="985">
        <v>36850</v>
      </c>
      <c r="G203" s="985">
        <v>39600</v>
      </c>
      <c r="H203" s="985">
        <v>42295</v>
      </c>
      <c r="I203" s="985">
        <v>45045</v>
      </c>
      <c r="J203" s="263"/>
      <c r="K203" s="990"/>
    </row>
    <row r="204" spans="1:11" s="981" customFormat="1" x14ac:dyDescent="0.2">
      <c r="A204" s="984">
        <v>0.6</v>
      </c>
      <c r="B204" s="985">
        <v>26040</v>
      </c>
      <c r="C204" s="985">
        <v>29760</v>
      </c>
      <c r="D204" s="985">
        <v>33480</v>
      </c>
      <c r="E204" s="985">
        <v>37200</v>
      </c>
      <c r="F204" s="985">
        <v>40200</v>
      </c>
      <c r="G204" s="985">
        <v>43200</v>
      </c>
      <c r="H204" s="985">
        <v>46140</v>
      </c>
      <c r="I204" s="985">
        <v>49140</v>
      </c>
      <c r="J204" s="990"/>
      <c r="K204" s="263"/>
    </row>
    <row r="205" spans="1:11" s="981" customFormat="1" x14ac:dyDescent="0.2">
      <c r="A205" s="984">
        <v>0.8</v>
      </c>
      <c r="B205" s="985">
        <v>34720</v>
      </c>
      <c r="C205" s="985">
        <v>39680</v>
      </c>
      <c r="D205" s="985">
        <v>44640</v>
      </c>
      <c r="E205" s="985">
        <v>49600</v>
      </c>
      <c r="F205" s="985">
        <v>53600</v>
      </c>
      <c r="G205" s="985">
        <v>57600</v>
      </c>
      <c r="H205" s="985">
        <v>61520</v>
      </c>
      <c r="I205" s="985">
        <v>65520</v>
      </c>
      <c r="J205" s="990"/>
      <c r="K205" s="990"/>
    </row>
    <row r="206" spans="1:11" s="981" customFormat="1" x14ac:dyDescent="0.2">
      <c r="A206" s="975"/>
      <c r="B206" s="975"/>
      <c r="C206" s="975"/>
      <c r="D206" s="975"/>
      <c r="E206" s="975"/>
      <c r="F206" s="975"/>
      <c r="G206" s="975"/>
      <c r="H206" s="975"/>
      <c r="I206" s="975"/>
    </row>
    <row r="207" spans="1:11" s="981" customFormat="1" x14ac:dyDescent="0.2">
      <c r="A207" s="975"/>
      <c r="B207" s="975"/>
      <c r="C207" s="975"/>
      <c r="D207" s="975"/>
      <c r="E207" s="975"/>
      <c r="F207" s="975"/>
      <c r="G207" s="975"/>
      <c r="H207" s="975"/>
      <c r="I207" s="975"/>
    </row>
    <row r="208" spans="1:11" s="981" customFormat="1" x14ac:dyDescent="0.2">
      <c r="A208" s="975" t="s">
        <v>900</v>
      </c>
      <c r="B208" s="980"/>
      <c r="C208" s="980"/>
      <c r="D208" s="980"/>
      <c r="E208" s="980"/>
      <c r="F208" s="980"/>
      <c r="G208" s="980"/>
      <c r="H208" s="980"/>
      <c r="I208" s="980"/>
    </row>
    <row r="209" spans="1:11" s="981" customFormat="1" x14ac:dyDescent="0.2">
      <c r="A209" s="982" t="s">
        <v>245</v>
      </c>
      <c r="B209" s="983" t="s">
        <v>876</v>
      </c>
      <c r="C209" s="983" t="s">
        <v>877</v>
      </c>
      <c r="D209" s="983" t="s">
        <v>878</v>
      </c>
      <c r="E209" s="983" t="s">
        <v>879</v>
      </c>
      <c r="F209" s="983" t="s">
        <v>880</v>
      </c>
      <c r="G209" s="983" t="s">
        <v>881</v>
      </c>
      <c r="H209" s="983" t="s">
        <v>882</v>
      </c>
      <c r="I209" s="983" t="s">
        <v>883</v>
      </c>
      <c r="J209" s="988"/>
      <c r="K209" s="989"/>
    </row>
    <row r="210" spans="1:11" s="981" customFormat="1" x14ac:dyDescent="0.2">
      <c r="A210" s="984">
        <v>0.3</v>
      </c>
      <c r="B210" s="985">
        <v>12900</v>
      </c>
      <c r="C210" s="985">
        <v>14760</v>
      </c>
      <c r="D210" s="985">
        <v>16590</v>
      </c>
      <c r="E210" s="985">
        <v>18420</v>
      </c>
      <c r="F210" s="985">
        <v>19920</v>
      </c>
      <c r="G210" s="985">
        <v>21390</v>
      </c>
      <c r="H210" s="985">
        <v>22860</v>
      </c>
      <c r="I210" s="985">
        <v>24330</v>
      </c>
      <c r="J210" s="990"/>
      <c r="K210" s="988"/>
    </row>
    <row r="211" spans="1:11" s="981" customFormat="1" x14ac:dyDescent="0.2">
      <c r="A211" s="984">
        <v>0.35</v>
      </c>
      <c r="B211" s="985">
        <v>15049.999999999998</v>
      </c>
      <c r="C211" s="985">
        <v>17220</v>
      </c>
      <c r="D211" s="985">
        <v>19355</v>
      </c>
      <c r="E211" s="985">
        <v>21490</v>
      </c>
      <c r="F211" s="985">
        <v>23240</v>
      </c>
      <c r="G211" s="985">
        <v>24955</v>
      </c>
      <c r="H211" s="985">
        <v>26670</v>
      </c>
      <c r="I211" s="985">
        <v>28385</v>
      </c>
      <c r="J211" s="990"/>
      <c r="K211" s="988"/>
    </row>
    <row r="212" spans="1:11" s="981" customFormat="1" x14ac:dyDescent="0.2">
      <c r="A212" s="984">
        <v>0.4</v>
      </c>
      <c r="B212" s="985">
        <v>17200</v>
      </c>
      <c r="C212" s="985">
        <v>19680</v>
      </c>
      <c r="D212" s="985">
        <v>22120</v>
      </c>
      <c r="E212" s="985">
        <v>24560</v>
      </c>
      <c r="F212" s="985">
        <v>26560</v>
      </c>
      <c r="G212" s="985">
        <v>28520</v>
      </c>
      <c r="H212" s="985">
        <v>30480</v>
      </c>
      <c r="I212" s="985">
        <v>32440</v>
      </c>
      <c r="J212" s="990"/>
      <c r="K212" s="990"/>
    </row>
    <row r="213" spans="1:11" s="981" customFormat="1" x14ac:dyDescent="0.2">
      <c r="A213" s="984">
        <v>0.45</v>
      </c>
      <c r="B213" s="985">
        <v>19350</v>
      </c>
      <c r="C213" s="985">
        <v>22140</v>
      </c>
      <c r="D213" s="985">
        <v>24885</v>
      </c>
      <c r="E213" s="985">
        <v>27630</v>
      </c>
      <c r="F213" s="985">
        <v>29880</v>
      </c>
      <c r="G213" s="985">
        <v>32085</v>
      </c>
      <c r="H213" s="985">
        <v>34290</v>
      </c>
      <c r="I213" s="985">
        <v>36495</v>
      </c>
      <c r="J213" s="990"/>
      <c r="K213" s="990"/>
    </row>
    <row r="214" spans="1:11" s="981" customFormat="1" x14ac:dyDescent="0.2">
      <c r="A214" s="986">
        <v>0.5</v>
      </c>
      <c r="B214" s="987">
        <v>21500</v>
      </c>
      <c r="C214" s="987">
        <v>24600</v>
      </c>
      <c r="D214" s="987">
        <v>27650</v>
      </c>
      <c r="E214" s="987">
        <v>30700</v>
      </c>
      <c r="F214" s="987">
        <v>33200</v>
      </c>
      <c r="G214" s="987">
        <v>35650</v>
      </c>
      <c r="H214" s="987">
        <v>38100</v>
      </c>
      <c r="I214" s="987">
        <v>40550</v>
      </c>
      <c r="J214" s="263"/>
      <c r="K214" s="263"/>
    </row>
    <row r="215" spans="1:11" s="981" customFormat="1" x14ac:dyDescent="0.2">
      <c r="A215" s="984">
        <v>0.55000000000000004</v>
      </c>
      <c r="B215" s="985">
        <v>23650.000000000004</v>
      </c>
      <c r="C215" s="985">
        <v>27060.000000000004</v>
      </c>
      <c r="D215" s="985">
        <v>30415.000000000004</v>
      </c>
      <c r="E215" s="985">
        <v>33770</v>
      </c>
      <c r="F215" s="985">
        <v>36520</v>
      </c>
      <c r="G215" s="985">
        <v>39215</v>
      </c>
      <c r="H215" s="985">
        <v>41910</v>
      </c>
      <c r="I215" s="985">
        <v>44605</v>
      </c>
      <c r="J215" s="263"/>
      <c r="K215" s="990"/>
    </row>
    <row r="216" spans="1:11" s="981" customFormat="1" x14ac:dyDescent="0.2">
      <c r="A216" s="984">
        <v>0.6</v>
      </c>
      <c r="B216" s="985">
        <v>25800</v>
      </c>
      <c r="C216" s="985">
        <v>29520</v>
      </c>
      <c r="D216" s="985">
        <v>33180</v>
      </c>
      <c r="E216" s="985">
        <v>36840</v>
      </c>
      <c r="F216" s="985">
        <v>39840</v>
      </c>
      <c r="G216" s="985">
        <v>42780</v>
      </c>
      <c r="H216" s="985">
        <v>45720</v>
      </c>
      <c r="I216" s="985">
        <v>48660</v>
      </c>
      <c r="J216" s="990"/>
      <c r="K216" s="263"/>
    </row>
    <row r="217" spans="1:11" s="981" customFormat="1" x14ac:dyDescent="0.2">
      <c r="A217" s="984">
        <v>0.8</v>
      </c>
      <c r="B217" s="985">
        <v>34400</v>
      </c>
      <c r="C217" s="985">
        <v>39360</v>
      </c>
      <c r="D217" s="985">
        <v>44240</v>
      </c>
      <c r="E217" s="985">
        <v>49120</v>
      </c>
      <c r="F217" s="985">
        <v>53120</v>
      </c>
      <c r="G217" s="985">
        <v>57040</v>
      </c>
      <c r="H217" s="985">
        <v>60960</v>
      </c>
      <c r="I217" s="985">
        <v>64880</v>
      </c>
      <c r="J217" s="990"/>
      <c r="K217" s="990"/>
    </row>
    <row r="218" spans="1:11" s="981" customFormat="1" x14ac:dyDescent="0.2">
      <c r="A218" s="975"/>
      <c r="B218" s="975"/>
      <c r="C218" s="975"/>
      <c r="D218" s="975"/>
      <c r="E218" s="975"/>
      <c r="F218" s="975"/>
      <c r="G218" s="975"/>
      <c r="H218" s="975"/>
      <c r="I218" s="975"/>
    </row>
    <row r="219" spans="1:11" s="981" customFormat="1" x14ac:dyDescent="0.2">
      <c r="A219" s="975"/>
      <c r="B219" s="975"/>
      <c r="C219" s="975"/>
      <c r="D219" s="975"/>
      <c r="E219" s="975"/>
      <c r="F219" s="975"/>
      <c r="G219" s="975"/>
      <c r="H219" s="975"/>
      <c r="I219" s="975"/>
    </row>
    <row r="220" spans="1:11" s="981" customFormat="1" x14ac:dyDescent="0.2">
      <c r="A220" s="975" t="s">
        <v>901</v>
      </c>
      <c r="B220" s="980"/>
      <c r="C220" s="980"/>
      <c r="D220" s="980"/>
      <c r="E220" s="980"/>
      <c r="F220" s="980"/>
      <c r="G220" s="980"/>
      <c r="H220" s="980"/>
      <c r="I220" s="980"/>
    </row>
    <row r="221" spans="1:11" s="981" customFormat="1" x14ac:dyDescent="0.2">
      <c r="A221" s="982" t="s">
        <v>245</v>
      </c>
      <c r="B221" s="983" t="s">
        <v>876</v>
      </c>
      <c r="C221" s="983" t="s">
        <v>877</v>
      </c>
      <c r="D221" s="983" t="s">
        <v>878</v>
      </c>
      <c r="E221" s="983" t="s">
        <v>879</v>
      </c>
      <c r="F221" s="983" t="s">
        <v>880</v>
      </c>
      <c r="G221" s="983" t="s">
        <v>881</v>
      </c>
      <c r="H221" s="983" t="s">
        <v>882</v>
      </c>
      <c r="I221" s="983" t="s">
        <v>883</v>
      </c>
      <c r="J221" s="988"/>
      <c r="K221" s="989"/>
    </row>
    <row r="222" spans="1:11" s="981" customFormat="1" x14ac:dyDescent="0.2">
      <c r="A222" s="984">
        <v>0.3</v>
      </c>
      <c r="B222" s="985">
        <v>12900</v>
      </c>
      <c r="C222" s="985">
        <v>14760</v>
      </c>
      <c r="D222" s="985">
        <v>16590</v>
      </c>
      <c r="E222" s="985">
        <v>18420</v>
      </c>
      <c r="F222" s="985">
        <v>19920</v>
      </c>
      <c r="G222" s="985">
        <v>21390</v>
      </c>
      <c r="H222" s="985">
        <v>22860</v>
      </c>
      <c r="I222" s="985">
        <v>24330</v>
      </c>
      <c r="J222" s="990"/>
      <c r="K222" s="988"/>
    </row>
    <row r="223" spans="1:11" s="981" customFormat="1" x14ac:dyDescent="0.2">
      <c r="A223" s="984">
        <v>0.35</v>
      </c>
      <c r="B223" s="985">
        <v>15049.999999999998</v>
      </c>
      <c r="C223" s="985">
        <v>17220</v>
      </c>
      <c r="D223" s="985">
        <v>19355</v>
      </c>
      <c r="E223" s="985">
        <v>21490</v>
      </c>
      <c r="F223" s="985">
        <v>23240</v>
      </c>
      <c r="G223" s="985">
        <v>24955</v>
      </c>
      <c r="H223" s="985">
        <v>26670</v>
      </c>
      <c r="I223" s="985">
        <v>28385</v>
      </c>
      <c r="J223" s="990"/>
      <c r="K223" s="988"/>
    </row>
    <row r="224" spans="1:11" s="981" customFormat="1" x14ac:dyDescent="0.2">
      <c r="A224" s="984">
        <v>0.4</v>
      </c>
      <c r="B224" s="985">
        <v>17200</v>
      </c>
      <c r="C224" s="985">
        <v>19680</v>
      </c>
      <c r="D224" s="985">
        <v>22120</v>
      </c>
      <c r="E224" s="985">
        <v>24560</v>
      </c>
      <c r="F224" s="985">
        <v>26560</v>
      </c>
      <c r="G224" s="985">
        <v>28520</v>
      </c>
      <c r="H224" s="985">
        <v>30480</v>
      </c>
      <c r="I224" s="985">
        <v>32440</v>
      </c>
      <c r="J224" s="990"/>
      <c r="K224" s="990"/>
    </row>
    <row r="225" spans="1:11" s="981" customFormat="1" x14ac:dyDescent="0.2">
      <c r="A225" s="984">
        <v>0.45</v>
      </c>
      <c r="B225" s="985">
        <v>19350</v>
      </c>
      <c r="C225" s="985">
        <v>22140</v>
      </c>
      <c r="D225" s="985">
        <v>24885</v>
      </c>
      <c r="E225" s="985">
        <v>27630</v>
      </c>
      <c r="F225" s="985">
        <v>29880</v>
      </c>
      <c r="G225" s="985">
        <v>32085</v>
      </c>
      <c r="H225" s="985">
        <v>34290</v>
      </c>
      <c r="I225" s="985">
        <v>36495</v>
      </c>
      <c r="J225" s="990"/>
      <c r="K225" s="990"/>
    </row>
    <row r="226" spans="1:11" s="981" customFormat="1" x14ac:dyDescent="0.2">
      <c r="A226" s="986">
        <v>0.5</v>
      </c>
      <c r="B226" s="987">
        <v>21500</v>
      </c>
      <c r="C226" s="987">
        <v>24600</v>
      </c>
      <c r="D226" s="987">
        <v>27650</v>
      </c>
      <c r="E226" s="987">
        <v>30700</v>
      </c>
      <c r="F226" s="987">
        <v>33200</v>
      </c>
      <c r="G226" s="987">
        <v>35650</v>
      </c>
      <c r="H226" s="987">
        <v>38100</v>
      </c>
      <c r="I226" s="987">
        <v>40550</v>
      </c>
      <c r="J226" s="263"/>
      <c r="K226" s="263"/>
    </row>
    <row r="227" spans="1:11" s="981" customFormat="1" x14ac:dyDescent="0.2">
      <c r="A227" s="984">
        <v>0.55000000000000004</v>
      </c>
      <c r="B227" s="985">
        <v>23650.000000000004</v>
      </c>
      <c r="C227" s="985">
        <v>27060.000000000004</v>
      </c>
      <c r="D227" s="985">
        <v>30415.000000000004</v>
      </c>
      <c r="E227" s="985">
        <v>33770</v>
      </c>
      <c r="F227" s="985">
        <v>36520</v>
      </c>
      <c r="G227" s="985">
        <v>39215</v>
      </c>
      <c r="H227" s="985">
        <v>41910</v>
      </c>
      <c r="I227" s="985">
        <v>44605</v>
      </c>
      <c r="J227" s="263"/>
      <c r="K227" s="990"/>
    </row>
    <row r="228" spans="1:11" s="981" customFormat="1" x14ac:dyDescent="0.2">
      <c r="A228" s="984">
        <v>0.6</v>
      </c>
      <c r="B228" s="985">
        <v>25800</v>
      </c>
      <c r="C228" s="985">
        <v>29520</v>
      </c>
      <c r="D228" s="985">
        <v>33180</v>
      </c>
      <c r="E228" s="985">
        <v>36840</v>
      </c>
      <c r="F228" s="985">
        <v>39840</v>
      </c>
      <c r="G228" s="985">
        <v>42780</v>
      </c>
      <c r="H228" s="985">
        <v>45720</v>
      </c>
      <c r="I228" s="985">
        <v>48660</v>
      </c>
      <c r="J228" s="990"/>
      <c r="K228" s="263"/>
    </row>
    <row r="229" spans="1:11" s="981" customFormat="1" x14ac:dyDescent="0.2">
      <c r="A229" s="984">
        <v>0.8</v>
      </c>
      <c r="B229" s="985">
        <v>34400</v>
      </c>
      <c r="C229" s="985">
        <v>39360</v>
      </c>
      <c r="D229" s="985">
        <v>44240</v>
      </c>
      <c r="E229" s="985">
        <v>49120</v>
      </c>
      <c r="F229" s="985">
        <v>53120</v>
      </c>
      <c r="G229" s="985">
        <v>57040</v>
      </c>
      <c r="H229" s="985">
        <v>60960</v>
      </c>
      <c r="I229" s="985">
        <v>64880</v>
      </c>
      <c r="J229" s="990"/>
      <c r="K229" s="990"/>
    </row>
    <row r="230" spans="1:11" s="981" customFormat="1" x14ac:dyDescent="0.2">
      <c r="A230" s="975"/>
      <c r="B230" s="975"/>
      <c r="C230" s="975"/>
      <c r="D230" s="975"/>
      <c r="E230" s="975"/>
      <c r="F230" s="975"/>
      <c r="G230" s="975"/>
      <c r="H230" s="975"/>
      <c r="I230" s="975"/>
    </row>
    <row r="231" spans="1:11" s="981" customFormat="1" x14ac:dyDescent="0.2">
      <c r="A231" s="975"/>
      <c r="B231" s="975"/>
      <c r="C231" s="975"/>
      <c r="D231" s="975"/>
      <c r="E231" s="975"/>
      <c r="F231" s="975"/>
      <c r="G231" s="975"/>
      <c r="H231" s="975"/>
      <c r="I231" s="975"/>
    </row>
    <row r="232" spans="1:11" s="981" customFormat="1" x14ac:dyDescent="0.2">
      <c r="A232" s="975"/>
      <c r="B232" s="975"/>
      <c r="C232" s="975"/>
      <c r="D232" s="975"/>
      <c r="E232" s="975"/>
      <c r="F232" s="975"/>
      <c r="G232" s="975"/>
      <c r="H232" s="975"/>
      <c r="I232" s="975"/>
    </row>
    <row r="233" spans="1:11" s="981" customFormat="1" x14ac:dyDescent="0.2">
      <c r="A233" s="975" t="s">
        <v>902</v>
      </c>
      <c r="B233" s="980"/>
      <c r="C233" s="980"/>
      <c r="D233" s="980"/>
      <c r="E233" s="980"/>
      <c r="F233" s="980"/>
      <c r="G233" s="980"/>
      <c r="H233" s="980"/>
      <c r="I233" s="980"/>
    </row>
    <row r="234" spans="1:11" s="981" customFormat="1" x14ac:dyDescent="0.2">
      <c r="A234" s="982" t="s">
        <v>245</v>
      </c>
      <c r="B234" s="983" t="s">
        <v>876</v>
      </c>
      <c r="C234" s="983" t="s">
        <v>877</v>
      </c>
      <c r="D234" s="983" t="s">
        <v>878</v>
      </c>
      <c r="E234" s="983" t="s">
        <v>879</v>
      </c>
      <c r="F234" s="983" t="s">
        <v>880</v>
      </c>
      <c r="G234" s="983" t="s">
        <v>881</v>
      </c>
      <c r="H234" s="983" t="s">
        <v>882</v>
      </c>
      <c r="I234" s="983" t="s">
        <v>883</v>
      </c>
      <c r="J234" s="988"/>
      <c r="K234" s="989"/>
    </row>
    <row r="235" spans="1:11" s="981" customFormat="1" x14ac:dyDescent="0.2">
      <c r="A235" s="984">
        <v>0.3</v>
      </c>
      <c r="B235" s="985">
        <v>14700</v>
      </c>
      <c r="C235" s="985">
        <v>16800</v>
      </c>
      <c r="D235" s="985">
        <v>18900</v>
      </c>
      <c r="E235" s="985">
        <v>21000</v>
      </c>
      <c r="F235" s="985">
        <v>22680</v>
      </c>
      <c r="G235" s="985">
        <v>24360</v>
      </c>
      <c r="H235" s="985">
        <v>26040</v>
      </c>
      <c r="I235" s="985">
        <v>27720</v>
      </c>
      <c r="J235" s="990"/>
      <c r="K235" s="988"/>
    </row>
    <row r="236" spans="1:11" s="981" customFormat="1" x14ac:dyDescent="0.2">
      <c r="A236" s="984">
        <v>0.35</v>
      </c>
      <c r="B236" s="985">
        <v>17150</v>
      </c>
      <c r="C236" s="985">
        <v>19600</v>
      </c>
      <c r="D236" s="985">
        <v>22050</v>
      </c>
      <c r="E236" s="985">
        <v>24500</v>
      </c>
      <c r="F236" s="985">
        <v>26460</v>
      </c>
      <c r="G236" s="985">
        <v>28420</v>
      </c>
      <c r="H236" s="985">
        <v>30379.999999999996</v>
      </c>
      <c r="I236" s="985">
        <v>32339.999999999996</v>
      </c>
      <c r="J236" s="990"/>
      <c r="K236" s="988"/>
    </row>
    <row r="237" spans="1:11" s="981" customFormat="1" x14ac:dyDescent="0.2">
      <c r="A237" s="984">
        <v>0.4</v>
      </c>
      <c r="B237" s="985">
        <v>19600</v>
      </c>
      <c r="C237" s="985">
        <v>22400</v>
      </c>
      <c r="D237" s="985">
        <v>25200</v>
      </c>
      <c r="E237" s="985">
        <v>28000</v>
      </c>
      <c r="F237" s="985">
        <v>30240</v>
      </c>
      <c r="G237" s="985">
        <v>32480</v>
      </c>
      <c r="H237" s="985">
        <v>34720</v>
      </c>
      <c r="I237" s="985">
        <v>36960</v>
      </c>
      <c r="J237" s="990"/>
      <c r="K237" s="990"/>
    </row>
    <row r="238" spans="1:11" s="981" customFormat="1" x14ac:dyDescent="0.2">
      <c r="A238" s="984">
        <v>0.45</v>
      </c>
      <c r="B238" s="985">
        <v>22050</v>
      </c>
      <c r="C238" s="985">
        <v>25200</v>
      </c>
      <c r="D238" s="985">
        <v>28350</v>
      </c>
      <c r="E238" s="985">
        <v>31500</v>
      </c>
      <c r="F238" s="985">
        <v>34020</v>
      </c>
      <c r="G238" s="985">
        <v>36540</v>
      </c>
      <c r="H238" s="985">
        <v>39060</v>
      </c>
      <c r="I238" s="985">
        <v>41580</v>
      </c>
      <c r="J238" s="990"/>
      <c r="K238" s="990"/>
    </row>
    <row r="239" spans="1:11" s="981" customFormat="1" x14ac:dyDescent="0.2">
      <c r="A239" s="986">
        <v>0.5</v>
      </c>
      <c r="B239" s="987">
        <v>24500</v>
      </c>
      <c r="C239" s="987">
        <v>28000</v>
      </c>
      <c r="D239" s="987">
        <v>31500</v>
      </c>
      <c r="E239" s="987">
        <v>35000</v>
      </c>
      <c r="F239" s="987">
        <v>37800</v>
      </c>
      <c r="G239" s="987">
        <v>40600</v>
      </c>
      <c r="H239" s="987">
        <v>43400</v>
      </c>
      <c r="I239" s="987">
        <v>46200</v>
      </c>
      <c r="J239" s="263"/>
      <c r="K239" s="263"/>
    </row>
    <row r="240" spans="1:11" s="981" customFormat="1" x14ac:dyDescent="0.2">
      <c r="A240" s="984">
        <v>0.55000000000000004</v>
      </c>
      <c r="B240" s="985">
        <v>26950.000000000004</v>
      </c>
      <c r="C240" s="985">
        <v>30800.000000000004</v>
      </c>
      <c r="D240" s="985">
        <v>34650</v>
      </c>
      <c r="E240" s="985">
        <v>38500</v>
      </c>
      <c r="F240" s="985">
        <v>41580</v>
      </c>
      <c r="G240" s="985">
        <v>44660</v>
      </c>
      <c r="H240" s="985">
        <v>47740.000000000007</v>
      </c>
      <c r="I240" s="985">
        <v>50820.000000000007</v>
      </c>
      <c r="J240" s="263"/>
      <c r="K240" s="990"/>
    </row>
    <row r="241" spans="1:11" s="981" customFormat="1" x14ac:dyDescent="0.2">
      <c r="A241" s="984">
        <v>0.6</v>
      </c>
      <c r="B241" s="985">
        <v>29400</v>
      </c>
      <c r="C241" s="985">
        <v>33600</v>
      </c>
      <c r="D241" s="985">
        <v>37800</v>
      </c>
      <c r="E241" s="985">
        <v>42000</v>
      </c>
      <c r="F241" s="985">
        <v>45360</v>
      </c>
      <c r="G241" s="985">
        <v>48720</v>
      </c>
      <c r="H241" s="985">
        <v>52080</v>
      </c>
      <c r="I241" s="985">
        <v>55440</v>
      </c>
      <c r="J241" s="990"/>
      <c r="K241" s="263"/>
    </row>
    <row r="242" spans="1:11" s="981" customFormat="1" x14ac:dyDescent="0.2">
      <c r="A242" s="984">
        <v>0.8</v>
      </c>
      <c r="B242" s="985">
        <v>39200</v>
      </c>
      <c r="C242" s="985">
        <v>44800</v>
      </c>
      <c r="D242" s="985">
        <v>50400</v>
      </c>
      <c r="E242" s="985">
        <v>56000</v>
      </c>
      <c r="F242" s="985">
        <v>60480</v>
      </c>
      <c r="G242" s="985">
        <v>64960</v>
      </c>
      <c r="H242" s="985">
        <v>69440</v>
      </c>
      <c r="I242" s="985">
        <v>73920</v>
      </c>
      <c r="J242" s="990"/>
      <c r="K242" s="990"/>
    </row>
    <row r="243" spans="1:11" s="981" customFormat="1" x14ac:dyDescent="0.2">
      <c r="A243" s="975"/>
      <c r="B243" s="975"/>
      <c r="C243" s="975"/>
      <c r="D243" s="975"/>
      <c r="E243" s="975"/>
      <c r="F243" s="975"/>
      <c r="G243" s="975"/>
      <c r="H243" s="975"/>
      <c r="I243" s="975"/>
    </row>
    <row r="244" spans="1:11" s="981" customFormat="1" x14ac:dyDescent="0.2">
      <c r="A244" s="975"/>
      <c r="B244" s="975"/>
      <c r="C244" s="975"/>
      <c r="D244" s="975"/>
      <c r="E244" s="975"/>
      <c r="F244" s="975"/>
      <c r="G244" s="975"/>
      <c r="H244" s="975"/>
      <c r="I244" s="975"/>
    </row>
    <row r="245" spans="1:11" s="981" customFormat="1" x14ac:dyDescent="0.2">
      <c r="A245" s="975" t="s">
        <v>903</v>
      </c>
      <c r="B245" s="980"/>
      <c r="C245" s="980"/>
      <c r="D245" s="980"/>
      <c r="E245" s="980"/>
      <c r="F245" s="980"/>
      <c r="G245" s="980"/>
      <c r="H245" s="980"/>
      <c r="I245" s="980"/>
    </row>
    <row r="246" spans="1:11" s="981" customFormat="1" x14ac:dyDescent="0.2">
      <c r="A246" s="982" t="s">
        <v>245</v>
      </c>
      <c r="B246" s="983" t="s">
        <v>876</v>
      </c>
      <c r="C246" s="983" t="s">
        <v>877</v>
      </c>
      <c r="D246" s="983" t="s">
        <v>878</v>
      </c>
      <c r="E246" s="983" t="s">
        <v>879</v>
      </c>
      <c r="F246" s="983" t="s">
        <v>880</v>
      </c>
      <c r="G246" s="983" t="s">
        <v>881</v>
      </c>
      <c r="H246" s="983" t="s">
        <v>882</v>
      </c>
      <c r="I246" s="983" t="s">
        <v>883</v>
      </c>
      <c r="J246" s="988"/>
      <c r="K246" s="989"/>
    </row>
    <row r="247" spans="1:11" s="981" customFormat="1" x14ac:dyDescent="0.2">
      <c r="A247" s="984">
        <v>0.3</v>
      </c>
      <c r="B247" s="985">
        <v>12900</v>
      </c>
      <c r="C247" s="985">
        <v>14760</v>
      </c>
      <c r="D247" s="985">
        <v>16590</v>
      </c>
      <c r="E247" s="985">
        <v>18420</v>
      </c>
      <c r="F247" s="985">
        <v>19920</v>
      </c>
      <c r="G247" s="985">
        <v>21390</v>
      </c>
      <c r="H247" s="985">
        <v>22860</v>
      </c>
      <c r="I247" s="985">
        <v>24330</v>
      </c>
      <c r="J247" s="990"/>
      <c r="K247" s="988"/>
    </row>
    <row r="248" spans="1:11" s="981" customFormat="1" x14ac:dyDescent="0.2">
      <c r="A248" s="984">
        <v>0.35</v>
      </c>
      <c r="B248" s="985">
        <v>15049.999999999998</v>
      </c>
      <c r="C248" s="985">
        <v>17220</v>
      </c>
      <c r="D248" s="985">
        <v>19355</v>
      </c>
      <c r="E248" s="985">
        <v>21490</v>
      </c>
      <c r="F248" s="985">
        <v>23240</v>
      </c>
      <c r="G248" s="985">
        <v>24955</v>
      </c>
      <c r="H248" s="985">
        <v>26670</v>
      </c>
      <c r="I248" s="985">
        <v>28385</v>
      </c>
      <c r="J248" s="990"/>
      <c r="K248" s="988"/>
    </row>
    <row r="249" spans="1:11" s="981" customFormat="1" x14ac:dyDescent="0.2">
      <c r="A249" s="984">
        <v>0.4</v>
      </c>
      <c r="B249" s="985">
        <v>17200</v>
      </c>
      <c r="C249" s="985">
        <v>19680</v>
      </c>
      <c r="D249" s="985">
        <v>22120</v>
      </c>
      <c r="E249" s="985">
        <v>24560</v>
      </c>
      <c r="F249" s="985">
        <v>26560</v>
      </c>
      <c r="G249" s="985">
        <v>28520</v>
      </c>
      <c r="H249" s="985">
        <v>30480</v>
      </c>
      <c r="I249" s="985">
        <v>32440</v>
      </c>
      <c r="J249" s="990"/>
      <c r="K249" s="990"/>
    </row>
    <row r="250" spans="1:11" s="981" customFormat="1" x14ac:dyDescent="0.2">
      <c r="A250" s="984">
        <v>0.45</v>
      </c>
      <c r="B250" s="985">
        <v>19350</v>
      </c>
      <c r="C250" s="985">
        <v>22140</v>
      </c>
      <c r="D250" s="985">
        <v>24885</v>
      </c>
      <c r="E250" s="985">
        <v>27630</v>
      </c>
      <c r="F250" s="985">
        <v>29880</v>
      </c>
      <c r="G250" s="985">
        <v>32085</v>
      </c>
      <c r="H250" s="985">
        <v>34290</v>
      </c>
      <c r="I250" s="985">
        <v>36495</v>
      </c>
      <c r="J250" s="990"/>
      <c r="K250" s="990"/>
    </row>
    <row r="251" spans="1:11" s="981" customFormat="1" x14ac:dyDescent="0.2">
      <c r="A251" s="986">
        <v>0.5</v>
      </c>
      <c r="B251" s="987">
        <v>21500</v>
      </c>
      <c r="C251" s="987">
        <v>24600</v>
      </c>
      <c r="D251" s="987">
        <v>27650</v>
      </c>
      <c r="E251" s="987">
        <v>30700</v>
      </c>
      <c r="F251" s="987">
        <v>33200</v>
      </c>
      <c r="G251" s="987">
        <v>35650</v>
      </c>
      <c r="H251" s="987">
        <v>38100</v>
      </c>
      <c r="I251" s="987">
        <v>40550</v>
      </c>
      <c r="J251" s="263"/>
      <c r="K251" s="263"/>
    </row>
    <row r="252" spans="1:11" s="981" customFormat="1" x14ac:dyDescent="0.2">
      <c r="A252" s="984">
        <v>0.55000000000000004</v>
      </c>
      <c r="B252" s="985">
        <v>23650.000000000004</v>
      </c>
      <c r="C252" s="985">
        <v>27060.000000000004</v>
      </c>
      <c r="D252" s="985">
        <v>30415.000000000004</v>
      </c>
      <c r="E252" s="985">
        <v>33770</v>
      </c>
      <c r="F252" s="985">
        <v>36520</v>
      </c>
      <c r="G252" s="985">
        <v>39215</v>
      </c>
      <c r="H252" s="985">
        <v>41910</v>
      </c>
      <c r="I252" s="985">
        <v>44605</v>
      </c>
      <c r="J252" s="263"/>
      <c r="K252" s="990"/>
    </row>
    <row r="253" spans="1:11" s="981" customFormat="1" x14ac:dyDescent="0.2">
      <c r="A253" s="984">
        <v>0.6</v>
      </c>
      <c r="B253" s="985">
        <v>25800</v>
      </c>
      <c r="C253" s="985">
        <v>29520</v>
      </c>
      <c r="D253" s="985">
        <v>33180</v>
      </c>
      <c r="E253" s="985">
        <v>36840</v>
      </c>
      <c r="F253" s="985">
        <v>39840</v>
      </c>
      <c r="G253" s="985">
        <v>42780</v>
      </c>
      <c r="H253" s="985">
        <v>45720</v>
      </c>
      <c r="I253" s="985">
        <v>48660</v>
      </c>
      <c r="J253" s="990"/>
      <c r="K253" s="263"/>
    </row>
    <row r="254" spans="1:11" s="981" customFormat="1" x14ac:dyDescent="0.2">
      <c r="A254" s="984">
        <v>0.8</v>
      </c>
      <c r="B254" s="985">
        <v>34400</v>
      </c>
      <c r="C254" s="985">
        <v>39360</v>
      </c>
      <c r="D254" s="985">
        <v>44240</v>
      </c>
      <c r="E254" s="985">
        <v>49120</v>
      </c>
      <c r="F254" s="985">
        <v>53120</v>
      </c>
      <c r="G254" s="985">
        <v>57040</v>
      </c>
      <c r="H254" s="985">
        <v>60960</v>
      </c>
      <c r="I254" s="985">
        <v>64880</v>
      </c>
      <c r="J254" s="990"/>
      <c r="K254" s="990"/>
    </row>
    <row r="255" spans="1:11" s="981" customFormat="1" x14ac:dyDescent="0.2">
      <c r="A255" s="975"/>
      <c r="B255" s="975"/>
      <c r="C255" s="975"/>
      <c r="D255" s="975"/>
      <c r="E255" s="975"/>
      <c r="F255" s="975"/>
      <c r="G255" s="975"/>
      <c r="H255" s="975"/>
      <c r="I255" s="975"/>
    </row>
    <row r="256" spans="1:11" s="981" customFormat="1" x14ac:dyDescent="0.2">
      <c r="A256" s="975"/>
      <c r="B256" s="975"/>
      <c r="C256" s="975"/>
      <c r="D256" s="975"/>
      <c r="E256" s="975"/>
      <c r="F256" s="975"/>
      <c r="G256" s="975"/>
      <c r="H256" s="975"/>
      <c r="I256" s="975"/>
    </row>
    <row r="257" spans="1:11" s="981" customFormat="1" x14ac:dyDescent="0.2">
      <c r="A257" s="975" t="s">
        <v>904</v>
      </c>
      <c r="B257" s="980"/>
      <c r="C257" s="980"/>
      <c r="D257" s="980"/>
      <c r="E257" s="980"/>
      <c r="F257" s="980"/>
      <c r="G257" s="980"/>
      <c r="H257" s="980"/>
      <c r="I257" s="980"/>
    </row>
    <row r="258" spans="1:11" s="981" customFormat="1" x14ac:dyDescent="0.2">
      <c r="A258" s="982" t="s">
        <v>245</v>
      </c>
      <c r="B258" s="983" t="s">
        <v>876</v>
      </c>
      <c r="C258" s="983" t="s">
        <v>877</v>
      </c>
      <c r="D258" s="983" t="s">
        <v>878</v>
      </c>
      <c r="E258" s="983" t="s">
        <v>879</v>
      </c>
      <c r="F258" s="983" t="s">
        <v>880</v>
      </c>
      <c r="G258" s="983" t="s">
        <v>881</v>
      </c>
      <c r="H258" s="983" t="s">
        <v>882</v>
      </c>
      <c r="I258" s="983" t="s">
        <v>883</v>
      </c>
      <c r="J258" s="988"/>
      <c r="K258" s="989"/>
    </row>
    <row r="259" spans="1:11" s="981" customFormat="1" x14ac:dyDescent="0.2">
      <c r="A259" s="984">
        <v>0.3</v>
      </c>
      <c r="B259" s="985">
        <v>13560</v>
      </c>
      <c r="C259" s="985">
        <v>15480</v>
      </c>
      <c r="D259" s="985">
        <v>17430</v>
      </c>
      <c r="E259" s="985">
        <v>19350</v>
      </c>
      <c r="F259" s="985">
        <v>20910</v>
      </c>
      <c r="G259" s="985">
        <v>22470</v>
      </c>
      <c r="H259" s="985">
        <v>24000</v>
      </c>
      <c r="I259" s="985">
        <v>25560</v>
      </c>
      <c r="J259" s="990"/>
      <c r="K259" s="988"/>
    </row>
    <row r="260" spans="1:11" s="981" customFormat="1" x14ac:dyDescent="0.2">
      <c r="A260" s="984">
        <v>0.35</v>
      </c>
      <c r="B260" s="985">
        <v>15819.999999999998</v>
      </c>
      <c r="C260" s="985">
        <v>18060</v>
      </c>
      <c r="D260" s="985">
        <v>20335</v>
      </c>
      <c r="E260" s="985">
        <v>22575</v>
      </c>
      <c r="F260" s="985">
        <v>24395</v>
      </c>
      <c r="G260" s="985">
        <v>26215</v>
      </c>
      <c r="H260" s="985">
        <v>28000</v>
      </c>
      <c r="I260" s="985">
        <v>29819.999999999996</v>
      </c>
      <c r="J260" s="990"/>
      <c r="K260" s="988"/>
    </row>
    <row r="261" spans="1:11" s="981" customFormat="1" x14ac:dyDescent="0.2">
      <c r="A261" s="984">
        <v>0.4</v>
      </c>
      <c r="B261" s="985">
        <v>18080</v>
      </c>
      <c r="C261" s="985">
        <v>20640</v>
      </c>
      <c r="D261" s="985">
        <v>23240</v>
      </c>
      <c r="E261" s="985">
        <v>25800</v>
      </c>
      <c r="F261" s="985">
        <v>27880</v>
      </c>
      <c r="G261" s="985">
        <v>29960</v>
      </c>
      <c r="H261" s="985">
        <v>32000</v>
      </c>
      <c r="I261" s="985">
        <v>34080</v>
      </c>
      <c r="J261" s="990"/>
      <c r="K261" s="990"/>
    </row>
    <row r="262" spans="1:11" s="981" customFormat="1" x14ac:dyDescent="0.2">
      <c r="A262" s="984">
        <v>0.45</v>
      </c>
      <c r="B262" s="985">
        <v>20340</v>
      </c>
      <c r="C262" s="985">
        <v>23220</v>
      </c>
      <c r="D262" s="985">
        <v>26145</v>
      </c>
      <c r="E262" s="985">
        <v>29025</v>
      </c>
      <c r="F262" s="985">
        <v>31365</v>
      </c>
      <c r="G262" s="985">
        <v>33705</v>
      </c>
      <c r="H262" s="985">
        <v>36000</v>
      </c>
      <c r="I262" s="985">
        <v>38340</v>
      </c>
      <c r="J262" s="990"/>
      <c r="K262" s="990"/>
    </row>
    <row r="263" spans="1:11" s="981" customFormat="1" x14ac:dyDescent="0.2">
      <c r="A263" s="986">
        <v>0.5</v>
      </c>
      <c r="B263" s="987">
        <v>22600</v>
      </c>
      <c r="C263" s="987">
        <v>25800</v>
      </c>
      <c r="D263" s="987">
        <v>29050</v>
      </c>
      <c r="E263" s="987">
        <v>32250</v>
      </c>
      <c r="F263" s="987">
        <v>34850</v>
      </c>
      <c r="G263" s="987">
        <v>37450</v>
      </c>
      <c r="H263" s="987">
        <v>40000</v>
      </c>
      <c r="I263" s="987">
        <v>42600</v>
      </c>
      <c r="J263" s="263"/>
      <c r="K263" s="263"/>
    </row>
    <row r="264" spans="1:11" s="981" customFormat="1" x14ac:dyDescent="0.2">
      <c r="A264" s="984">
        <v>0.55000000000000004</v>
      </c>
      <c r="B264" s="985">
        <v>24860.000000000004</v>
      </c>
      <c r="C264" s="985">
        <v>28380.000000000004</v>
      </c>
      <c r="D264" s="985">
        <v>31955.000000000004</v>
      </c>
      <c r="E264" s="985">
        <v>35475</v>
      </c>
      <c r="F264" s="985">
        <v>38335</v>
      </c>
      <c r="G264" s="985">
        <v>41195</v>
      </c>
      <c r="H264" s="985">
        <v>44000</v>
      </c>
      <c r="I264" s="985">
        <v>46860.000000000007</v>
      </c>
      <c r="J264" s="263"/>
      <c r="K264" s="990"/>
    </row>
    <row r="265" spans="1:11" s="981" customFormat="1" x14ac:dyDescent="0.2">
      <c r="A265" s="984">
        <v>0.6</v>
      </c>
      <c r="B265" s="985">
        <v>27120</v>
      </c>
      <c r="C265" s="985">
        <v>30960</v>
      </c>
      <c r="D265" s="985">
        <v>34860</v>
      </c>
      <c r="E265" s="985">
        <v>38700</v>
      </c>
      <c r="F265" s="985">
        <v>41820</v>
      </c>
      <c r="G265" s="985">
        <v>44940</v>
      </c>
      <c r="H265" s="985">
        <v>48000</v>
      </c>
      <c r="I265" s="985">
        <v>51120</v>
      </c>
      <c r="J265" s="990"/>
      <c r="K265" s="263"/>
    </row>
    <row r="266" spans="1:11" s="981" customFormat="1" x14ac:dyDescent="0.2">
      <c r="A266" s="984">
        <v>0.8</v>
      </c>
      <c r="B266" s="985">
        <v>36160</v>
      </c>
      <c r="C266" s="985">
        <v>41280</v>
      </c>
      <c r="D266" s="985">
        <v>46480</v>
      </c>
      <c r="E266" s="985">
        <v>51600</v>
      </c>
      <c r="F266" s="985">
        <v>55760</v>
      </c>
      <c r="G266" s="985">
        <v>59920</v>
      </c>
      <c r="H266" s="985">
        <v>64000</v>
      </c>
      <c r="I266" s="985">
        <v>68160</v>
      </c>
      <c r="J266" s="990"/>
      <c r="K266" s="990"/>
    </row>
    <row r="267" spans="1:11" s="981" customFormat="1" x14ac:dyDescent="0.2">
      <c r="A267" s="975"/>
      <c r="B267" s="975"/>
      <c r="C267" s="975"/>
      <c r="D267" s="975"/>
      <c r="E267" s="975"/>
      <c r="F267" s="975"/>
      <c r="G267" s="975"/>
      <c r="H267" s="975"/>
      <c r="I267" s="975"/>
    </row>
    <row r="268" spans="1:11" s="981" customFormat="1" x14ac:dyDescent="0.2">
      <c r="A268" s="975"/>
      <c r="B268" s="975"/>
      <c r="C268" s="975"/>
      <c r="D268" s="975"/>
      <c r="E268" s="975"/>
      <c r="F268" s="975"/>
      <c r="G268" s="975"/>
      <c r="H268" s="975"/>
      <c r="I268" s="975"/>
    </row>
    <row r="269" spans="1:11" s="981" customFormat="1" x14ac:dyDescent="0.2">
      <c r="A269" s="975"/>
      <c r="B269" s="975"/>
      <c r="C269" s="975"/>
      <c r="D269" s="975"/>
      <c r="E269" s="975"/>
      <c r="F269" s="975"/>
      <c r="G269" s="975"/>
      <c r="H269" s="975"/>
      <c r="I269" s="975"/>
    </row>
    <row r="270" spans="1:11" s="981" customFormat="1" x14ac:dyDescent="0.2">
      <c r="A270" s="975" t="s">
        <v>905</v>
      </c>
      <c r="B270" s="980"/>
      <c r="C270" s="980"/>
      <c r="D270" s="980"/>
      <c r="E270" s="980"/>
      <c r="F270" s="980"/>
      <c r="G270" s="980"/>
      <c r="H270" s="980"/>
      <c r="I270" s="980"/>
    </row>
    <row r="271" spans="1:11" s="981" customFormat="1" x14ac:dyDescent="0.2">
      <c r="A271" s="982" t="s">
        <v>245</v>
      </c>
      <c r="B271" s="983" t="s">
        <v>876</v>
      </c>
      <c r="C271" s="983" t="s">
        <v>877</v>
      </c>
      <c r="D271" s="983" t="s">
        <v>878</v>
      </c>
      <c r="E271" s="983" t="s">
        <v>879</v>
      </c>
      <c r="F271" s="983" t="s">
        <v>880</v>
      </c>
      <c r="G271" s="983" t="s">
        <v>881</v>
      </c>
      <c r="H271" s="983" t="s">
        <v>882</v>
      </c>
      <c r="I271" s="983" t="s">
        <v>883</v>
      </c>
      <c r="J271" s="988"/>
      <c r="K271" s="989"/>
    </row>
    <row r="272" spans="1:11" s="981" customFormat="1" x14ac:dyDescent="0.2">
      <c r="A272" s="984">
        <v>0.3</v>
      </c>
      <c r="B272" s="985">
        <v>12900</v>
      </c>
      <c r="C272" s="985">
        <v>14760</v>
      </c>
      <c r="D272" s="985">
        <v>16590</v>
      </c>
      <c r="E272" s="985">
        <v>18420</v>
      </c>
      <c r="F272" s="985">
        <v>19920</v>
      </c>
      <c r="G272" s="985">
        <v>21390</v>
      </c>
      <c r="H272" s="985">
        <v>22860</v>
      </c>
      <c r="I272" s="985">
        <v>24330</v>
      </c>
      <c r="J272" s="990"/>
      <c r="K272" s="988"/>
    </row>
    <row r="273" spans="1:11" s="981" customFormat="1" x14ac:dyDescent="0.2">
      <c r="A273" s="984">
        <v>0.35</v>
      </c>
      <c r="B273" s="985">
        <v>15049.999999999998</v>
      </c>
      <c r="C273" s="985">
        <v>17220</v>
      </c>
      <c r="D273" s="985">
        <v>19355</v>
      </c>
      <c r="E273" s="985">
        <v>21490</v>
      </c>
      <c r="F273" s="985">
        <v>23240</v>
      </c>
      <c r="G273" s="985">
        <v>24955</v>
      </c>
      <c r="H273" s="985">
        <v>26670</v>
      </c>
      <c r="I273" s="985">
        <v>28385</v>
      </c>
      <c r="J273" s="990"/>
      <c r="K273" s="988"/>
    </row>
    <row r="274" spans="1:11" s="981" customFormat="1" x14ac:dyDescent="0.2">
      <c r="A274" s="984">
        <v>0.4</v>
      </c>
      <c r="B274" s="985">
        <v>17200</v>
      </c>
      <c r="C274" s="985">
        <v>19680</v>
      </c>
      <c r="D274" s="985">
        <v>22120</v>
      </c>
      <c r="E274" s="985">
        <v>24560</v>
      </c>
      <c r="F274" s="985">
        <v>26560</v>
      </c>
      <c r="G274" s="985">
        <v>28520</v>
      </c>
      <c r="H274" s="985">
        <v>30480</v>
      </c>
      <c r="I274" s="985">
        <v>32440</v>
      </c>
      <c r="J274" s="990"/>
      <c r="K274" s="990"/>
    </row>
    <row r="275" spans="1:11" s="981" customFormat="1" x14ac:dyDescent="0.2">
      <c r="A275" s="984">
        <v>0.45</v>
      </c>
      <c r="B275" s="985">
        <v>19350</v>
      </c>
      <c r="C275" s="985">
        <v>22140</v>
      </c>
      <c r="D275" s="985">
        <v>24885</v>
      </c>
      <c r="E275" s="985">
        <v>27630</v>
      </c>
      <c r="F275" s="985">
        <v>29880</v>
      </c>
      <c r="G275" s="985">
        <v>32085</v>
      </c>
      <c r="H275" s="985">
        <v>34290</v>
      </c>
      <c r="I275" s="985">
        <v>36495</v>
      </c>
      <c r="J275" s="990"/>
      <c r="K275" s="990"/>
    </row>
    <row r="276" spans="1:11" s="981" customFormat="1" x14ac:dyDescent="0.2">
      <c r="A276" s="986">
        <v>0.5</v>
      </c>
      <c r="B276" s="987">
        <v>21500</v>
      </c>
      <c r="C276" s="987">
        <v>24600</v>
      </c>
      <c r="D276" s="987">
        <v>27650</v>
      </c>
      <c r="E276" s="987">
        <v>30700</v>
      </c>
      <c r="F276" s="987">
        <v>33200</v>
      </c>
      <c r="G276" s="987">
        <v>35650</v>
      </c>
      <c r="H276" s="987">
        <v>38100</v>
      </c>
      <c r="I276" s="987">
        <v>40550</v>
      </c>
      <c r="J276" s="263"/>
      <c r="K276" s="263"/>
    </row>
    <row r="277" spans="1:11" s="981" customFormat="1" x14ac:dyDescent="0.2">
      <c r="A277" s="984">
        <v>0.55000000000000004</v>
      </c>
      <c r="B277" s="985">
        <v>23650.000000000004</v>
      </c>
      <c r="C277" s="985">
        <v>27060.000000000004</v>
      </c>
      <c r="D277" s="985">
        <v>30415.000000000004</v>
      </c>
      <c r="E277" s="985">
        <v>33770</v>
      </c>
      <c r="F277" s="985">
        <v>36520</v>
      </c>
      <c r="G277" s="985">
        <v>39215</v>
      </c>
      <c r="H277" s="985">
        <v>41910</v>
      </c>
      <c r="I277" s="985">
        <v>44605</v>
      </c>
      <c r="J277" s="263"/>
      <c r="K277" s="990"/>
    </row>
    <row r="278" spans="1:11" s="981" customFormat="1" x14ac:dyDescent="0.2">
      <c r="A278" s="984">
        <v>0.6</v>
      </c>
      <c r="B278" s="985">
        <v>25800</v>
      </c>
      <c r="C278" s="985">
        <v>29520</v>
      </c>
      <c r="D278" s="985">
        <v>33180</v>
      </c>
      <c r="E278" s="985">
        <v>36840</v>
      </c>
      <c r="F278" s="985">
        <v>39840</v>
      </c>
      <c r="G278" s="985">
        <v>42780</v>
      </c>
      <c r="H278" s="985">
        <v>45720</v>
      </c>
      <c r="I278" s="985">
        <v>48660</v>
      </c>
      <c r="J278" s="990"/>
      <c r="K278" s="263"/>
    </row>
    <row r="279" spans="1:11" s="981" customFormat="1" x14ac:dyDescent="0.2">
      <c r="A279" s="984">
        <v>0.8</v>
      </c>
      <c r="B279" s="985">
        <v>34400</v>
      </c>
      <c r="C279" s="985">
        <v>39360</v>
      </c>
      <c r="D279" s="985">
        <v>44240</v>
      </c>
      <c r="E279" s="985">
        <v>49120</v>
      </c>
      <c r="F279" s="985">
        <v>53120</v>
      </c>
      <c r="G279" s="985">
        <v>57040</v>
      </c>
      <c r="H279" s="985">
        <v>60960</v>
      </c>
      <c r="I279" s="985">
        <v>64880</v>
      </c>
      <c r="J279" s="990"/>
      <c r="K279" s="990"/>
    </row>
    <row r="280" spans="1:11" s="981" customFormat="1" x14ac:dyDescent="0.2">
      <c r="A280" s="975"/>
      <c r="B280" s="975"/>
      <c r="C280" s="975"/>
      <c r="D280" s="975"/>
      <c r="E280" s="975"/>
      <c r="F280" s="975"/>
      <c r="G280" s="975"/>
      <c r="H280" s="975"/>
      <c r="I280" s="975"/>
    </row>
    <row r="281" spans="1:11" s="981" customFormat="1" x14ac:dyDescent="0.2">
      <c r="A281" s="975" t="s">
        <v>906</v>
      </c>
      <c r="B281" s="980"/>
      <c r="C281" s="980"/>
      <c r="D281" s="980"/>
      <c r="E281" s="980"/>
      <c r="F281" s="980"/>
      <c r="G281" s="980"/>
      <c r="H281" s="980"/>
      <c r="I281" s="980"/>
    </row>
    <row r="282" spans="1:11" s="981" customFormat="1" x14ac:dyDescent="0.2">
      <c r="A282" s="982" t="s">
        <v>245</v>
      </c>
      <c r="B282" s="983" t="s">
        <v>876</v>
      </c>
      <c r="C282" s="983" t="s">
        <v>877</v>
      </c>
      <c r="D282" s="983" t="s">
        <v>878</v>
      </c>
      <c r="E282" s="983" t="s">
        <v>879</v>
      </c>
      <c r="F282" s="983" t="s">
        <v>880</v>
      </c>
      <c r="G282" s="983" t="s">
        <v>881</v>
      </c>
      <c r="H282" s="983" t="s">
        <v>882</v>
      </c>
      <c r="I282" s="983" t="s">
        <v>883</v>
      </c>
      <c r="J282" s="988"/>
      <c r="K282" s="989"/>
    </row>
    <row r="283" spans="1:11" s="981" customFormat="1" x14ac:dyDescent="0.2">
      <c r="A283" s="984">
        <v>0.3</v>
      </c>
      <c r="B283" s="985">
        <v>14850</v>
      </c>
      <c r="C283" s="985">
        <v>16950</v>
      </c>
      <c r="D283" s="985">
        <v>19080</v>
      </c>
      <c r="E283" s="985">
        <v>21180</v>
      </c>
      <c r="F283" s="985">
        <v>22890</v>
      </c>
      <c r="G283" s="985">
        <v>24570</v>
      </c>
      <c r="H283" s="985">
        <v>26280</v>
      </c>
      <c r="I283" s="985">
        <v>27960</v>
      </c>
      <c r="J283" s="990"/>
      <c r="K283" s="988"/>
    </row>
    <row r="284" spans="1:11" s="981" customFormat="1" x14ac:dyDescent="0.2">
      <c r="A284" s="984">
        <v>0.35</v>
      </c>
      <c r="B284" s="985">
        <v>17325</v>
      </c>
      <c r="C284" s="985">
        <v>19775</v>
      </c>
      <c r="D284" s="985">
        <v>22260</v>
      </c>
      <c r="E284" s="985">
        <v>24710</v>
      </c>
      <c r="F284" s="985">
        <v>26705</v>
      </c>
      <c r="G284" s="985">
        <v>28665</v>
      </c>
      <c r="H284" s="985">
        <v>30659.999999999996</v>
      </c>
      <c r="I284" s="985">
        <v>32619.999999999996</v>
      </c>
      <c r="J284" s="990"/>
      <c r="K284" s="988"/>
    </row>
    <row r="285" spans="1:11" s="981" customFormat="1" x14ac:dyDescent="0.2">
      <c r="A285" s="984">
        <v>0.4</v>
      </c>
      <c r="B285" s="985">
        <v>19800</v>
      </c>
      <c r="C285" s="985">
        <v>22600</v>
      </c>
      <c r="D285" s="985">
        <v>25440</v>
      </c>
      <c r="E285" s="985">
        <v>28240</v>
      </c>
      <c r="F285" s="985">
        <v>30520</v>
      </c>
      <c r="G285" s="985">
        <v>32760</v>
      </c>
      <c r="H285" s="985">
        <v>35040</v>
      </c>
      <c r="I285" s="985">
        <v>37280</v>
      </c>
      <c r="J285" s="990"/>
      <c r="K285" s="990"/>
    </row>
    <row r="286" spans="1:11" s="981" customFormat="1" x14ac:dyDescent="0.2">
      <c r="A286" s="984">
        <v>0.45</v>
      </c>
      <c r="B286" s="985">
        <v>22275</v>
      </c>
      <c r="C286" s="985">
        <v>25425</v>
      </c>
      <c r="D286" s="985">
        <v>28620</v>
      </c>
      <c r="E286" s="985">
        <v>31770</v>
      </c>
      <c r="F286" s="985">
        <v>34335</v>
      </c>
      <c r="G286" s="985">
        <v>36855</v>
      </c>
      <c r="H286" s="985">
        <v>39420</v>
      </c>
      <c r="I286" s="985">
        <v>41940</v>
      </c>
      <c r="J286" s="990"/>
      <c r="K286" s="990"/>
    </row>
    <row r="287" spans="1:11" s="981" customFormat="1" x14ac:dyDescent="0.2">
      <c r="A287" s="986">
        <v>0.5</v>
      </c>
      <c r="B287" s="987">
        <v>24750</v>
      </c>
      <c r="C287" s="987">
        <v>28250</v>
      </c>
      <c r="D287" s="987">
        <v>31800</v>
      </c>
      <c r="E287" s="987">
        <v>35300</v>
      </c>
      <c r="F287" s="987">
        <v>38150</v>
      </c>
      <c r="G287" s="987">
        <v>40950</v>
      </c>
      <c r="H287" s="987">
        <v>43800</v>
      </c>
      <c r="I287" s="987">
        <v>46600</v>
      </c>
      <c r="J287" s="263"/>
      <c r="K287" s="263"/>
    </row>
    <row r="288" spans="1:11" s="981" customFormat="1" x14ac:dyDescent="0.2">
      <c r="A288" s="984">
        <v>0.55000000000000004</v>
      </c>
      <c r="B288" s="985">
        <v>27225.000000000004</v>
      </c>
      <c r="C288" s="985">
        <v>31075.000000000004</v>
      </c>
      <c r="D288" s="985">
        <v>34980</v>
      </c>
      <c r="E288" s="985">
        <v>38830</v>
      </c>
      <c r="F288" s="985">
        <v>41965</v>
      </c>
      <c r="G288" s="985">
        <v>45045</v>
      </c>
      <c r="H288" s="985">
        <v>48180.000000000007</v>
      </c>
      <c r="I288" s="985">
        <v>51260.000000000007</v>
      </c>
      <c r="J288" s="263"/>
      <c r="K288" s="990"/>
    </row>
    <row r="289" spans="1:11" s="981" customFormat="1" x14ac:dyDescent="0.2">
      <c r="A289" s="984">
        <v>0.6</v>
      </c>
      <c r="B289" s="985">
        <v>29700</v>
      </c>
      <c r="C289" s="985">
        <v>33900</v>
      </c>
      <c r="D289" s="985">
        <v>38160</v>
      </c>
      <c r="E289" s="985">
        <v>42360</v>
      </c>
      <c r="F289" s="985">
        <v>45780</v>
      </c>
      <c r="G289" s="985">
        <v>49140</v>
      </c>
      <c r="H289" s="985">
        <v>52560</v>
      </c>
      <c r="I289" s="985">
        <v>55920</v>
      </c>
      <c r="J289" s="990"/>
      <c r="K289" s="263"/>
    </row>
    <row r="290" spans="1:11" s="981" customFormat="1" x14ac:dyDescent="0.2">
      <c r="A290" s="984">
        <v>0.8</v>
      </c>
      <c r="B290" s="985">
        <v>39600</v>
      </c>
      <c r="C290" s="985">
        <v>45200</v>
      </c>
      <c r="D290" s="985">
        <v>50880</v>
      </c>
      <c r="E290" s="985">
        <v>56480</v>
      </c>
      <c r="F290" s="985">
        <v>61040</v>
      </c>
      <c r="G290" s="985">
        <v>65520</v>
      </c>
      <c r="H290" s="985">
        <v>70080</v>
      </c>
      <c r="I290" s="985">
        <v>74560</v>
      </c>
      <c r="J290" s="990"/>
      <c r="K290" s="990"/>
    </row>
    <row r="291" spans="1:11" s="981" customFormat="1" x14ac:dyDescent="0.2">
      <c r="A291" s="975"/>
      <c r="B291" s="975"/>
      <c r="C291" s="975"/>
      <c r="D291" s="975"/>
      <c r="E291" s="975"/>
      <c r="F291" s="975"/>
      <c r="G291" s="975"/>
      <c r="H291" s="975"/>
      <c r="I291" s="975"/>
    </row>
    <row r="292" spans="1:11" s="981" customFormat="1" x14ac:dyDescent="0.2">
      <c r="A292" s="975"/>
      <c r="B292" s="975"/>
      <c r="C292" s="975"/>
      <c r="D292" s="975"/>
      <c r="E292" s="975"/>
      <c r="F292" s="975"/>
      <c r="G292" s="975"/>
      <c r="H292" s="975"/>
      <c r="I292" s="975"/>
    </row>
    <row r="293" spans="1:11" s="981" customFormat="1" x14ac:dyDescent="0.2">
      <c r="A293" s="975" t="s">
        <v>907</v>
      </c>
      <c r="B293" s="980"/>
      <c r="C293" s="980"/>
      <c r="D293" s="980"/>
      <c r="E293" s="980"/>
      <c r="F293" s="980"/>
      <c r="G293" s="980"/>
      <c r="H293" s="980"/>
      <c r="I293" s="980"/>
    </row>
    <row r="294" spans="1:11" s="981" customFormat="1" x14ac:dyDescent="0.2">
      <c r="A294" s="982" t="s">
        <v>245</v>
      </c>
      <c r="B294" s="983" t="s">
        <v>876</v>
      </c>
      <c r="C294" s="983" t="s">
        <v>877</v>
      </c>
      <c r="D294" s="983" t="s">
        <v>878</v>
      </c>
      <c r="E294" s="983" t="s">
        <v>879</v>
      </c>
      <c r="F294" s="983" t="s">
        <v>880</v>
      </c>
      <c r="G294" s="983" t="s">
        <v>881</v>
      </c>
      <c r="H294" s="983" t="s">
        <v>882</v>
      </c>
      <c r="I294" s="983" t="s">
        <v>883</v>
      </c>
      <c r="J294" s="988"/>
      <c r="K294" s="989"/>
    </row>
    <row r="295" spans="1:11" s="981" customFormat="1" x14ac:dyDescent="0.2">
      <c r="A295" s="984">
        <v>0.3</v>
      </c>
      <c r="B295" s="985">
        <v>13290</v>
      </c>
      <c r="C295" s="985">
        <v>15180</v>
      </c>
      <c r="D295" s="985">
        <v>17070</v>
      </c>
      <c r="E295" s="985">
        <v>18960</v>
      </c>
      <c r="F295" s="985">
        <v>20490</v>
      </c>
      <c r="G295" s="985">
        <v>22020</v>
      </c>
      <c r="H295" s="985">
        <v>23520</v>
      </c>
      <c r="I295" s="985">
        <v>25050</v>
      </c>
      <c r="J295" s="990"/>
      <c r="K295" s="988"/>
    </row>
    <row r="296" spans="1:11" s="981" customFormat="1" x14ac:dyDescent="0.2">
      <c r="A296" s="984">
        <v>0.35</v>
      </c>
      <c r="B296" s="985">
        <v>15504.999999999998</v>
      </c>
      <c r="C296" s="985">
        <v>17710</v>
      </c>
      <c r="D296" s="985">
        <v>19915</v>
      </c>
      <c r="E296" s="985">
        <v>22120</v>
      </c>
      <c r="F296" s="985">
        <v>23905</v>
      </c>
      <c r="G296" s="985">
        <v>25690</v>
      </c>
      <c r="H296" s="985">
        <v>27440</v>
      </c>
      <c r="I296" s="985">
        <v>29224.999999999996</v>
      </c>
      <c r="J296" s="990"/>
      <c r="K296" s="988"/>
    </row>
    <row r="297" spans="1:11" s="981" customFormat="1" x14ac:dyDescent="0.2">
      <c r="A297" s="984">
        <v>0.4</v>
      </c>
      <c r="B297" s="985">
        <v>17720</v>
      </c>
      <c r="C297" s="985">
        <v>20240</v>
      </c>
      <c r="D297" s="985">
        <v>22760</v>
      </c>
      <c r="E297" s="985">
        <v>25280</v>
      </c>
      <c r="F297" s="985">
        <v>27320</v>
      </c>
      <c r="G297" s="985">
        <v>29360</v>
      </c>
      <c r="H297" s="985">
        <v>31360</v>
      </c>
      <c r="I297" s="985">
        <v>33400</v>
      </c>
      <c r="J297" s="990"/>
      <c r="K297" s="990"/>
    </row>
    <row r="298" spans="1:11" s="981" customFormat="1" x14ac:dyDescent="0.2">
      <c r="A298" s="984">
        <v>0.45</v>
      </c>
      <c r="B298" s="985">
        <v>19935</v>
      </c>
      <c r="C298" s="985">
        <v>22770</v>
      </c>
      <c r="D298" s="985">
        <v>25605</v>
      </c>
      <c r="E298" s="985">
        <v>28440</v>
      </c>
      <c r="F298" s="985">
        <v>30735</v>
      </c>
      <c r="G298" s="985">
        <v>33030</v>
      </c>
      <c r="H298" s="985">
        <v>35280</v>
      </c>
      <c r="I298" s="985">
        <v>37575</v>
      </c>
      <c r="J298" s="990"/>
      <c r="K298" s="990"/>
    </row>
    <row r="299" spans="1:11" s="981" customFormat="1" x14ac:dyDescent="0.2">
      <c r="A299" s="986">
        <v>0.5</v>
      </c>
      <c r="B299" s="987">
        <v>22150</v>
      </c>
      <c r="C299" s="987">
        <v>25300</v>
      </c>
      <c r="D299" s="987">
        <v>28450</v>
      </c>
      <c r="E299" s="987">
        <v>31600</v>
      </c>
      <c r="F299" s="987">
        <v>34150</v>
      </c>
      <c r="G299" s="987">
        <v>36700</v>
      </c>
      <c r="H299" s="987">
        <v>39200</v>
      </c>
      <c r="I299" s="987">
        <v>41750</v>
      </c>
      <c r="J299" s="263"/>
      <c r="K299" s="263"/>
    </row>
    <row r="300" spans="1:11" s="981" customFormat="1" x14ac:dyDescent="0.2">
      <c r="A300" s="984">
        <v>0.55000000000000004</v>
      </c>
      <c r="B300" s="985">
        <v>24365.000000000004</v>
      </c>
      <c r="C300" s="985">
        <v>27830.000000000004</v>
      </c>
      <c r="D300" s="985">
        <v>31295.000000000004</v>
      </c>
      <c r="E300" s="985">
        <v>34760</v>
      </c>
      <c r="F300" s="985">
        <v>37565</v>
      </c>
      <c r="G300" s="985">
        <v>40370</v>
      </c>
      <c r="H300" s="985">
        <v>43120</v>
      </c>
      <c r="I300" s="985">
        <v>45925.000000000007</v>
      </c>
      <c r="J300" s="263"/>
      <c r="K300" s="990"/>
    </row>
    <row r="301" spans="1:11" s="981" customFormat="1" x14ac:dyDescent="0.2">
      <c r="A301" s="984">
        <v>0.6</v>
      </c>
      <c r="B301" s="985">
        <v>26580</v>
      </c>
      <c r="C301" s="985">
        <v>30360</v>
      </c>
      <c r="D301" s="985">
        <v>34140</v>
      </c>
      <c r="E301" s="985">
        <v>37920</v>
      </c>
      <c r="F301" s="985">
        <v>40980</v>
      </c>
      <c r="G301" s="985">
        <v>44040</v>
      </c>
      <c r="H301" s="985">
        <v>47040</v>
      </c>
      <c r="I301" s="985">
        <v>50100</v>
      </c>
      <c r="J301" s="990"/>
      <c r="K301" s="263"/>
    </row>
    <row r="302" spans="1:11" s="981" customFormat="1" x14ac:dyDescent="0.2">
      <c r="A302" s="984">
        <v>0.8</v>
      </c>
      <c r="B302" s="985">
        <v>35440</v>
      </c>
      <c r="C302" s="985">
        <v>40480</v>
      </c>
      <c r="D302" s="985">
        <v>45520</v>
      </c>
      <c r="E302" s="985">
        <v>50560</v>
      </c>
      <c r="F302" s="985">
        <v>54640</v>
      </c>
      <c r="G302" s="985">
        <v>58720</v>
      </c>
      <c r="H302" s="985">
        <v>62720</v>
      </c>
      <c r="I302" s="985">
        <v>66800</v>
      </c>
      <c r="J302" s="990"/>
      <c r="K302" s="990"/>
    </row>
    <row r="303" spans="1:11" s="981" customFormat="1" x14ac:dyDescent="0.2">
      <c r="A303" s="975"/>
      <c r="B303" s="975"/>
      <c r="C303" s="975"/>
      <c r="D303" s="975"/>
      <c r="E303" s="975"/>
      <c r="F303" s="975"/>
      <c r="G303" s="975"/>
      <c r="H303" s="975"/>
      <c r="I303" s="975"/>
    </row>
    <row r="304" spans="1:11" s="981" customFormat="1" x14ac:dyDescent="0.2">
      <c r="A304" s="975"/>
      <c r="B304" s="975"/>
      <c r="C304" s="975"/>
      <c r="D304" s="975"/>
      <c r="E304" s="975"/>
      <c r="F304" s="975"/>
      <c r="G304" s="975"/>
      <c r="H304" s="975"/>
      <c r="I304" s="975"/>
    </row>
    <row r="305" spans="1:11" s="981" customFormat="1" x14ac:dyDescent="0.2">
      <c r="A305" s="1102" t="s">
        <v>1615</v>
      </c>
      <c r="B305" s="1103"/>
      <c r="C305" s="1103"/>
      <c r="D305" s="1103"/>
      <c r="E305" s="1103"/>
      <c r="F305" s="1103"/>
      <c r="G305" s="1103"/>
      <c r="H305" s="1103"/>
      <c r="I305" s="1103"/>
    </row>
    <row r="306" spans="1:11" s="981" customFormat="1" x14ac:dyDescent="0.2">
      <c r="A306" s="1104" t="s">
        <v>245</v>
      </c>
      <c r="B306" s="1105" t="s">
        <v>876</v>
      </c>
      <c r="C306" s="1105" t="s">
        <v>877</v>
      </c>
      <c r="D306" s="1105" t="s">
        <v>878</v>
      </c>
      <c r="E306" s="1105" t="s">
        <v>879</v>
      </c>
      <c r="F306" s="1105" t="s">
        <v>880</v>
      </c>
      <c r="G306" s="1105" t="s">
        <v>881</v>
      </c>
      <c r="H306" s="1105" t="s">
        <v>882</v>
      </c>
      <c r="I306" s="1105" t="s">
        <v>883</v>
      </c>
      <c r="J306" s="988"/>
      <c r="K306" s="989"/>
    </row>
    <row r="307" spans="1:11" s="981" customFormat="1" x14ac:dyDescent="0.2">
      <c r="A307" s="1106">
        <v>0.3</v>
      </c>
      <c r="B307" s="1107">
        <v>20310</v>
      </c>
      <c r="C307" s="1107">
        <v>23220</v>
      </c>
      <c r="D307" s="1107">
        <v>26130</v>
      </c>
      <c r="E307" s="1107">
        <v>29010</v>
      </c>
      <c r="F307" s="1107">
        <v>31350</v>
      </c>
      <c r="G307" s="1107">
        <v>33660</v>
      </c>
      <c r="H307" s="1107">
        <v>36000</v>
      </c>
      <c r="I307" s="1107">
        <v>38310</v>
      </c>
      <c r="J307" s="990"/>
      <c r="K307" s="988"/>
    </row>
    <row r="308" spans="1:11" s="981" customFormat="1" x14ac:dyDescent="0.2">
      <c r="A308" s="1108">
        <v>0.35</v>
      </c>
      <c r="B308" s="1109">
        <v>23681.46</v>
      </c>
      <c r="C308" s="1109">
        <v>27074.519999999997</v>
      </c>
      <c r="D308" s="1109">
        <v>30467.579999999998</v>
      </c>
      <c r="E308" s="1109">
        <v>33825.659999999996</v>
      </c>
      <c r="F308" s="1109">
        <v>36554.1</v>
      </c>
      <c r="G308" s="1109">
        <v>39247.56</v>
      </c>
      <c r="H308" s="1109">
        <v>41976</v>
      </c>
      <c r="I308" s="1109">
        <v>44669.46</v>
      </c>
      <c r="J308" s="990"/>
      <c r="K308" s="988"/>
    </row>
    <row r="309" spans="1:11" s="981" customFormat="1" x14ac:dyDescent="0.2">
      <c r="A309" s="1108">
        <v>0.4</v>
      </c>
      <c r="B309" s="1109">
        <v>27093.54</v>
      </c>
      <c r="C309" s="1109">
        <v>30975.480000000003</v>
      </c>
      <c r="D309" s="1109">
        <v>34857.420000000006</v>
      </c>
      <c r="E309" s="1109">
        <v>38699.340000000004</v>
      </c>
      <c r="F309" s="1109">
        <v>41820.9</v>
      </c>
      <c r="G309" s="1109">
        <v>44902.44</v>
      </c>
      <c r="H309" s="1109">
        <v>48024</v>
      </c>
      <c r="I309" s="1109">
        <v>51105.54</v>
      </c>
      <c r="J309" s="990"/>
      <c r="K309" s="990"/>
    </row>
    <row r="310" spans="1:11" s="981" customFormat="1" x14ac:dyDescent="0.2">
      <c r="A310" s="1108">
        <v>0.45</v>
      </c>
      <c r="B310" s="1109">
        <v>30465</v>
      </c>
      <c r="C310" s="1109">
        <v>34830</v>
      </c>
      <c r="D310" s="1109">
        <v>39195</v>
      </c>
      <c r="E310" s="1109">
        <v>43515</v>
      </c>
      <c r="F310" s="1109">
        <v>47025</v>
      </c>
      <c r="G310" s="1109">
        <v>50490</v>
      </c>
      <c r="H310" s="1109">
        <v>54000</v>
      </c>
      <c r="I310" s="1109">
        <v>57465</v>
      </c>
      <c r="J310" s="990"/>
      <c r="K310" s="990"/>
    </row>
    <row r="311" spans="1:11" s="981" customFormat="1" x14ac:dyDescent="0.2">
      <c r="A311" s="1106">
        <v>0.5</v>
      </c>
      <c r="B311" s="1107">
        <v>33836.46</v>
      </c>
      <c r="C311" s="1107">
        <v>38684.519999999997</v>
      </c>
      <c r="D311" s="1107">
        <v>43532.579999999994</v>
      </c>
      <c r="E311" s="1107">
        <v>48330.659999999996</v>
      </c>
      <c r="F311" s="1107">
        <v>52229.1</v>
      </c>
      <c r="G311" s="1107">
        <v>56077.56</v>
      </c>
      <c r="H311" s="1107">
        <v>59976</v>
      </c>
      <c r="I311" s="1107">
        <v>63824.46</v>
      </c>
      <c r="J311" s="263"/>
      <c r="K311" s="263"/>
    </row>
    <row r="312" spans="1:11" s="981" customFormat="1" x14ac:dyDescent="0.2">
      <c r="A312" s="1108">
        <v>0.55000000000000004</v>
      </c>
      <c r="B312" s="1109">
        <v>37248.54</v>
      </c>
      <c r="C312" s="1109">
        <v>42585.48</v>
      </c>
      <c r="D312" s="1109">
        <v>47922.420000000006</v>
      </c>
      <c r="E312" s="1109">
        <v>53204.340000000004</v>
      </c>
      <c r="F312" s="1109">
        <v>57495.9</v>
      </c>
      <c r="G312" s="1109">
        <v>61732.44</v>
      </c>
      <c r="H312" s="1109">
        <v>66024</v>
      </c>
      <c r="I312" s="1109">
        <v>70260.540000000008</v>
      </c>
      <c r="J312" s="263"/>
      <c r="K312" s="990"/>
    </row>
    <row r="313" spans="1:11" s="981" customFormat="1" x14ac:dyDescent="0.2">
      <c r="A313" s="1106">
        <v>0.6</v>
      </c>
      <c r="B313" s="1107">
        <v>40620</v>
      </c>
      <c r="C313" s="1107">
        <v>46440</v>
      </c>
      <c r="D313" s="1107">
        <v>52260</v>
      </c>
      <c r="E313" s="1107">
        <v>58020</v>
      </c>
      <c r="F313" s="1107">
        <v>62700</v>
      </c>
      <c r="G313" s="1107">
        <v>67320</v>
      </c>
      <c r="H313" s="1107">
        <v>72000</v>
      </c>
      <c r="I313" s="1107">
        <v>76620</v>
      </c>
      <c r="J313" s="990"/>
      <c r="K313" s="263"/>
    </row>
    <row r="314" spans="1:11" s="981" customFormat="1" x14ac:dyDescent="0.2">
      <c r="A314" s="1108">
        <v>0.8</v>
      </c>
      <c r="B314" s="1109">
        <v>54146.46</v>
      </c>
      <c r="C314" s="1109">
        <v>61904.52</v>
      </c>
      <c r="D314" s="1109">
        <v>69662.58</v>
      </c>
      <c r="E314" s="1109">
        <v>77340.66</v>
      </c>
      <c r="F314" s="1109">
        <v>83579.099999999991</v>
      </c>
      <c r="G314" s="1109">
        <v>89737.56</v>
      </c>
      <c r="H314" s="1109">
        <v>95976</v>
      </c>
      <c r="I314" s="1109">
        <v>102134.45999999999</v>
      </c>
      <c r="J314" s="990"/>
      <c r="K314" s="990"/>
    </row>
    <row r="315" spans="1:11" s="981" customFormat="1" x14ac:dyDescent="0.2">
      <c r="A315" s="975"/>
      <c r="B315" s="975"/>
      <c r="C315" s="975"/>
      <c r="D315" s="975"/>
      <c r="E315" s="975"/>
      <c r="F315" s="975"/>
      <c r="G315" s="975"/>
      <c r="H315" s="975"/>
      <c r="I315" s="975"/>
    </row>
    <row r="316" spans="1:11" s="981" customFormat="1" x14ac:dyDescent="0.2">
      <c r="A316" s="975"/>
      <c r="B316" s="975"/>
      <c r="C316" s="975"/>
      <c r="D316" s="975"/>
      <c r="E316" s="975"/>
      <c r="F316" s="975"/>
      <c r="G316" s="975"/>
      <c r="H316" s="975"/>
      <c r="I316" s="975"/>
    </row>
    <row r="317" spans="1:11" s="981" customFormat="1" x14ac:dyDescent="0.2">
      <c r="A317" s="975" t="s">
        <v>908</v>
      </c>
      <c r="B317" s="980"/>
      <c r="C317" s="980"/>
      <c r="D317" s="980"/>
      <c r="E317" s="980"/>
      <c r="F317" s="980"/>
      <c r="G317" s="980"/>
      <c r="H317" s="980"/>
      <c r="I317" s="980"/>
    </row>
    <row r="318" spans="1:11" s="981" customFormat="1" x14ac:dyDescent="0.2">
      <c r="A318" s="982" t="s">
        <v>245</v>
      </c>
      <c r="B318" s="983" t="s">
        <v>876</v>
      </c>
      <c r="C318" s="983" t="s">
        <v>877</v>
      </c>
      <c r="D318" s="983" t="s">
        <v>878</v>
      </c>
      <c r="E318" s="983" t="s">
        <v>879</v>
      </c>
      <c r="F318" s="983" t="s">
        <v>880</v>
      </c>
      <c r="G318" s="983" t="s">
        <v>881</v>
      </c>
      <c r="H318" s="983" t="s">
        <v>882</v>
      </c>
      <c r="I318" s="983" t="s">
        <v>883</v>
      </c>
      <c r="J318" s="988"/>
      <c r="K318" s="989"/>
    </row>
    <row r="319" spans="1:11" s="981" customFormat="1" x14ac:dyDescent="0.2">
      <c r="A319" s="984">
        <v>0.3</v>
      </c>
      <c r="B319" s="985">
        <v>14850</v>
      </c>
      <c r="C319" s="985">
        <v>16950</v>
      </c>
      <c r="D319" s="985">
        <v>19080</v>
      </c>
      <c r="E319" s="985">
        <v>21180</v>
      </c>
      <c r="F319" s="985">
        <v>22890</v>
      </c>
      <c r="G319" s="985">
        <v>24570</v>
      </c>
      <c r="H319" s="985">
        <v>26280</v>
      </c>
      <c r="I319" s="985">
        <v>27960</v>
      </c>
      <c r="J319" s="990"/>
      <c r="K319" s="988"/>
    </row>
    <row r="320" spans="1:11" s="981" customFormat="1" x14ac:dyDescent="0.2">
      <c r="A320" s="984">
        <v>0.35</v>
      </c>
      <c r="B320" s="985">
        <v>17325</v>
      </c>
      <c r="C320" s="985">
        <v>19775</v>
      </c>
      <c r="D320" s="985">
        <v>22260</v>
      </c>
      <c r="E320" s="985">
        <v>24710</v>
      </c>
      <c r="F320" s="985">
        <v>26705</v>
      </c>
      <c r="G320" s="985">
        <v>28665</v>
      </c>
      <c r="H320" s="985">
        <v>30659.999999999996</v>
      </c>
      <c r="I320" s="985">
        <v>32619.999999999996</v>
      </c>
      <c r="J320" s="990"/>
      <c r="K320" s="988"/>
    </row>
    <row r="321" spans="1:11" s="981" customFormat="1" x14ac:dyDescent="0.2">
      <c r="A321" s="984">
        <v>0.4</v>
      </c>
      <c r="B321" s="985">
        <v>19800</v>
      </c>
      <c r="C321" s="985">
        <v>22600</v>
      </c>
      <c r="D321" s="985">
        <v>25440</v>
      </c>
      <c r="E321" s="985">
        <v>28240</v>
      </c>
      <c r="F321" s="985">
        <v>30520</v>
      </c>
      <c r="G321" s="985">
        <v>32760</v>
      </c>
      <c r="H321" s="985">
        <v>35040</v>
      </c>
      <c r="I321" s="985">
        <v>37280</v>
      </c>
      <c r="J321" s="990"/>
      <c r="K321" s="990"/>
    </row>
    <row r="322" spans="1:11" s="981" customFormat="1" x14ac:dyDescent="0.2">
      <c r="A322" s="984">
        <v>0.45</v>
      </c>
      <c r="B322" s="985">
        <v>22275</v>
      </c>
      <c r="C322" s="985">
        <v>25425</v>
      </c>
      <c r="D322" s="985">
        <v>28620</v>
      </c>
      <c r="E322" s="985">
        <v>31770</v>
      </c>
      <c r="F322" s="985">
        <v>34335</v>
      </c>
      <c r="G322" s="985">
        <v>36855</v>
      </c>
      <c r="H322" s="985">
        <v>39420</v>
      </c>
      <c r="I322" s="985">
        <v>41940</v>
      </c>
      <c r="J322" s="990"/>
      <c r="K322" s="990"/>
    </row>
    <row r="323" spans="1:11" s="981" customFormat="1" x14ac:dyDescent="0.2">
      <c r="A323" s="986">
        <v>0.5</v>
      </c>
      <c r="B323" s="987">
        <v>24750</v>
      </c>
      <c r="C323" s="987">
        <v>28250</v>
      </c>
      <c r="D323" s="987">
        <v>31800</v>
      </c>
      <c r="E323" s="987">
        <v>35300</v>
      </c>
      <c r="F323" s="987">
        <v>38150</v>
      </c>
      <c r="G323" s="987">
        <v>40950</v>
      </c>
      <c r="H323" s="987">
        <v>43800</v>
      </c>
      <c r="I323" s="987">
        <v>46600</v>
      </c>
      <c r="J323" s="263"/>
      <c r="K323" s="263"/>
    </row>
    <row r="324" spans="1:11" s="981" customFormat="1" x14ac:dyDescent="0.2">
      <c r="A324" s="984">
        <v>0.55000000000000004</v>
      </c>
      <c r="B324" s="985">
        <v>27225.000000000004</v>
      </c>
      <c r="C324" s="985">
        <v>31075.000000000004</v>
      </c>
      <c r="D324" s="985">
        <v>34980</v>
      </c>
      <c r="E324" s="985">
        <v>38830</v>
      </c>
      <c r="F324" s="985">
        <v>41965</v>
      </c>
      <c r="G324" s="985">
        <v>45045</v>
      </c>
      <c r="H324" s="985">
        <v>48180.000000000007</v>
      </c>
      <c r="I324" s="985">
        <v>51260.000000000007</v>
      </c>
      <c r="J324" s="263"/>
      <c r="K324" s="990"/>
    </row>
    <row r="325" spans="1:11" s="981" customFormat="1" x14ac:dyDescent="0.2">
      <c r="A325" s="984">
        <v>0.6</v>
      </c>
      <c r="B325" s="985">
        <v>29700</v>
      </c>
      <c r="C325" s="985">
        <v>33900</v>
      </c>
      <c r="D325" s="985">
        <v>38160</v>
      </c>
      <c r="E325" s="985">
        <v>42360</v>
      </c>
      <c r="F325" s="985">
        <v>45780</v>
      </c>
      <c r="G325" s="985">
        <v>49140</v>
      </c>
      <c r="H325" s="985">
        <v>52560</v>
      </c>
      <c r="I325" s="985">
        <v>55920</v>
      </c>
      <c r="J325" s="990"/>
      <c r="K325" s="263"/>
    </row>
    <row r="326" spans="1:11" s="981" customFormat="1" x14ac:dyDescent="0.2">
      <c r="A326" s="984">
        <v>0.8</v>
      </c>
      <c r="B326" s="985">
        <v>39600</v>
      </c>
      <c r="C326" s="985">
        <v>45200</v>
      </c>
      <c r="D326" s="985">
        <v>50880</v>
      </c>
      <c r="E326" s="985">
        <v>56480</v>
      </c>
      <c r="F326" s="985">
        <v>61040</v>
      </c>
      <c r="G326" s="985">
        <v>65520</v>
      </c>
      <c r="H326" s="985">
        <v>70080</v>
      </c>
      <c r="I326" s="985">
        <v>74560</v>
      </c>
      <c r="J326" s="990"/>
      <c r="K326" s="990"/>
    </row>
    <row r="327" spans="1:11" s="981" customFormat="1" x14ac:dyDescent="0.2">
      <c r="A327" s="975"/>
      <c r="B327" s="975"/>
      <c r="C327" s="975"/>
      <c r="D327" s="975"/>
      <c r="E327" s="975"/>
      <c r="F327" s="975"/>
      <c r="G327" s="975"/>
      <c r="H327" s="975"/>
      <c r="I327" s="975"/>
    </row>
    <row r="328" spans="1:11" s="981" customFormat="1" x14ac:dyDescent="0.2">
      <c r="A328" s="975"/>
      <c r="B328" s="975"/>
      <c r="C328" s="975"/>
      <c r="D328" s="975"/>
      <c r="E328" s="975"/>
      <c r="F328" s="975"/>
      <c r="G328" s="975"/>
      <c r="H328" s="975"/>
      <c r="I328" s="975"/>
    </row>
    <row r="329" spans="1:11" s="981" customFormat="1" x14ac:dyDescent="0.2">
      <c r="A329" s="975" t="s">
        <v>909</v>
      </c>
      <c r="B329" s="980"/>
      <c r="C329" s="980"/>
      <c r="D329" s="980"/>
      <c r="E329" s="980"/>
      <c r="F329" s="980"/>
      <c r="G329" s="980"/>
      <c r="H329" s="980"/>
      <c r="I329" s="980"/>
    </row>
    <row r="330" spans="1:11" s="981" customFormat="1" x14ac:dyDescent="0.2">
      <c r="A330" s="982" t="s">
        <v>245</v>
      </c>
      <c r="B330" s="983" t="s">
        <v>876</v>
      </c>
      <c r="C330" s="983" t="s">
        <v>877</v>
      </c>
      <c r="D330" s="983" t="s">
        <v>878</v>
      </c>
      <c r="E330" s="983" t="s">
        <v>879</v>
      </c>
      <c r="F330" s="983" t="s">
        <v>880</v>
      </c>
      <c r="G330" s="983" t="s">
        <v>881</v>
      </c>
      <c r="H330" s="983" t="s">
        <v>882</v>
      </c>
      <c r="I330" s="983" t="s">
        <v>883</v>
      </c>
      <c r="J330" s="988"/>
      <c r="K330" s="989"/>
    </row>
    <row r="331" spans="1:11" s="981" customFormat="1" x14ac:dyDescent="0.2">
      <c r="A331" s="984">
        <v>0.3</v>
      </c>
      <c r="B331" s="985">
        <v>14610</v>
      </c>
      <c r="C331" s="985">
        <v>16680</v>
      </c>
      <c r="D331" s="985">
        <v>18780</v>
      </c>
      <c r="E331" s="985">
        <v>20850</v>
      </c>
      <c r="F331" s="985">
        <v>22530</v>
      </c>
      <c r="G331" s="985">
        <v>24210</v>
      </c>
      <c r="H331" s="985">
        <v>25860</v>
      </c>
      <c r="I331" s="985">
        <v>27540</v>
      </c>
      <c r="J331" s="990"/>
      <c r="K331" s="988"/>
    </row>
    <row r="332" spans="1:11" s="981" customFormat="1" x14ac:dyDescent="0.2">
      <c r="A332" s="984">
        <v>0.35</v>
      </c>
      <c r="B332" s="985">
        <v>17045</v>
      </c>
      <c r="C332" s="985">
        <v>19460</v>
      </c>
      <c r="D332" s="985">
        <v>21910</v>
      </c>
      <c r="E332" s="985">
        <v>24325</v>
      </c>
      <c r="F332" s="985">
        <v>26285</v>
      </c>
      <c r="G332" s="985">
        <v>28245</v>
      </c>
      <c r="H332" s="985">
        <v>30169.999999999996</v>
      </c>
      <c r="I332" s="985">
        <v>32129.999999999996</v>
      </c>
      <c r="J332" s="990"/>
      <c r="K332" s="988"/>
    </row>
    <row r="333" spans="1:11" s="981" customFormat="1" x14ac:dyDescent="0.2">
      <c r="A333" s="984">
        <v>0.4</v>
      </c>
      <c r="B333" s="985">
        <v>19480</v>
      </c>
      <c r="C333" s="985">
        <v>22240</v>
      </c>
      <c r="D333" s="985">
        <v>25040</v>
      </c>
      <c r="E333" s="985">
        <v>27800</v>
      </c>
      <c r="F333" s="985">
        <v>30040</v>
      </c>
      <c r="G333" s="985">
        <v>32280</v>
      </c>
      <c r="H333" s="985">
        <v>34480</v>
      </c>
      <c r="I333" s="985">
        <v>36720</v>
      </c>
      <c r="J333" s="990"/>
      <c r="K333" s="990"/>
    </row>
    <row r="334" spans="1:11" s="981" customFormat="1" x14ac:dyDescent="0.2">
      <c r="A334" s="984">
        <v>0.45</v>
      </c>
      <c r="B334" s="985">
        <v>21915</v>
      </c>
      <c r="C334" s="985">
        <v>25020</v>
      </c>
      <c r="D334" s="985">
        <v>28170</v>
      </c>
      <c r="E334" s="985">
        <v>31275</v>
      </c>
      <c r="F334" s="985">
        <v>33795</v>
      </c>
      <c r="G334" s="985">
        <v>36315</v>
      </c>
      <c r="H334" s="985">
        <v>38790</v>
      </c>
      <c r="I334" s="985">
        <v>41310</v>
      </c>
      <c r="J334" s="990"/>
      <c r="K334" s="990"/>
    </row>
    <row r="335" spans="1:11" s="981" customFormat="1" x14ac:dyDescent="0.2">
      <c r="A335" s="986">
        <v>0.5</v>
      </c>
      <c r="B335" s="987">
        <v>24350</v>
      </c>
      <c r="C335" s="987">
        <v>27800</v>
      </c>
      <c r="D335" s="987">
        <v>31300</v>
      </c>
      <c r="E335" s="987">
        <v>34750</v>
      </c>
      <c r="F335" s="987">
        <v>37550</v>
      </c>
      <c r="G335" s="987">
        <v>40350</v>
      </c>
      <c r="H335" s="987">
        <v>43100</v>
      </c>
      <c r="I335" s="987">
        <v>45900</v>
      </c>
      <c r="J335" s="263"/>
      <c r="K335" s="263"/>
    </row>
    <row r="336" spans="1:11" s="981" customFormat="1" x14ac:dyDescent="0.2">
      <c r="A336" s="984">
        <v>0.55000000000000004</v>
      </c>
      <c r="B336" s="985">
        <v>26785.000000000004</v>
      </c>
      <c r="C336" s="985">
        <v>30580.000000000004</v>
      </c>
      <c r="D336" s="985">
        <v>34430</v>
      </c>
      <c r="E336" s="985">
        <v>38225</v>
      </c>
      <c r="F336" s="985">
        <v>41305</v>
      </c>
      <c r="G336" s="985">
        <v>44385</v>
      </c>
      <c r="H336" s="985">
        <v>47410.000000000007</v>
      </c>
      <c r="I336" s="985">
        <v>50490.000000000007</v>
      </c>
      <c r="J336" s="263"/>
      <c r="K336" s="990"/>
    </row>
    <row r="337" spans="1:11" s="981" customFormat="1" x14ac:dyDescent="0.2">
      <c r="A337" s="984">
        <v>0.6</v>
      </c>
      <c r="B337" s="985">
        <v>29220</v>
      </c>
      <c r="C337" s="985">
        <v>33360</v>
      </c>
      <c r="D337" s="985">
        <v>37560</v>
      </c>
      <c r="E337" s="985">
        <v>41700</v>
      </c>
      <c r="F337" s="985">
        <v>45060</v>
      </c>
      <c r="G337" s="985">
        <v>48420</v>
      </c>
      <c r="H337" s="985">
        <v>51720</v>
      </c>
      <c r="I337" s="985">
        <v>55080</v>
      </c>
      <c r="J337" s="990"/>
      <c r="K337" s="263"/>
    </row>
    <row r="338" spans="1:11" s="981" customFormat="1" x14ac:dyDescent="0.2">
      <c r="A338" s="984">
        <v>0.8</v>
      </c>
      <c r="B338" s="985">
        <v>38960</v>
      </c>
      <c r="C338" s="985">
        <v>44480</v>
      </c>
      <c r="D338" s="985">
        <v>50080</v>
      </c>
      <c r="E338" s="985">
        <v>55600</v>
      </c>
      <c r="F338" s="985">
        <v>60080</v>
      </c>
      <c r="G338" s="985">
        <v>64560</v>
      </c>
      <c r="H338" s="985">
        <v>68960</v>
      </c>
      <c r="I338" s="985">
        <v>73440</v>
      </c>
      <c r="J338" s="990"/>
      <c r="K338" s="990"/>
    </row>
    <row r="339" spans="1:11" s="981" customFormat="1" x14ac:dyDescent="0.2">
      <c r="A339" s="975"/>
      <c r="B339" s="975"/>
      <c r="C339" s="975"/>
      <c r="D339" s="975"/>
      <c r="E339" s="975"/>
      <c r="F339" s="975"/>
      <c r="G339" s="975"/>
      <c r="H339" s="975"/>
      <c r="I339" s="975"/>
    </row>
    <row r="340" spans="1:11" s="981" customFormat="1" x14ac:dyDescent="0.2">
      <c r="A340" s="975"/>
      <c r="B340" s="975"/>
      <c r="C340" s="975"/>
      <c r="D340" s="975"/>
      <c r="E340" s="975"/>
      <c r="F340" s="975"/>
      <c r="G340" s="975"/>
      <c r="H340" s="975"/>
      <c r="I340" s="975"/>
    </row>
    <row r="341" spans="1:11" s="981" customFormat="1" x14ac:dyDescent="0.2">
      <c r="A341" s="975" t="s">
        <v>910</v>
      </c>
      <c r="B341" s="980"/>
      <c r="C341" s="980"/>
      <c r="D341" s="980"/>
      <c r="E341" s="980"/>
      <c r="F341" s="980"/>
      <c r="G341" s="980"/>
      <c r="H341" s="980"/>
      <c r="I341" s="980"/>
    </row>
    <row r="342" spans="1:11" s="981" customFormat="1" x14ac:dyDescent="0.2">
      <c r="A342" s="982" t="s">
        <v>245</v>
      </c>
      <c r="B342" s="983" t="s">
        <v>876</v>
      </c>
      <c r="C342" s="983" t="s">
        <v>877</v>
      </c>
      <c r="D342" s="983" t="s">
        <v>878</v>
      </c>
      <c r="E342" s="983" t="s">
        <v>879</v>
      </c>
      <c r="F342" s="983" t="s">
        <v>880</v>
      </c>
      <c r="G342" s="983" t="s">
        <v>881</v>
      </c>
      <c r="H342" s="983" t="s">
        <v>882</v>
      </c>
      <c r="I342" s="983" t="s">
        <v>883</v>
      </c>
      <c r="J342" s="988"/>
      <c r="K342" s="989"/>
    </row>
    <row r="343" spans="1:11" s="981" customFormat="1" x14ac:dyDescent="0.2">
      <c r="A343" s="984">
        <v>0.3</v>
      </c>
      <c r="B343" s="985">
        <v>12900</v>
      </c>
      <c r="C343" s="985">
        <v>14760</v>
      </c>
      <c r="D343" s="985">
        <v>16590</v>
      </c>
      <c r="E343" s="985">
        <v>18420</v>
      </c>
      <c r="F343" s="985">
        <v>19920</v>
      </c>
      <c r="G343" s="985">
        <v>21390</v>
      </c>
      <c r="H343" s="985">
        <v>22860</v>
      </c>
      <c r="I343" s="985">
        <v>24330</v>
      </c>
      <c r="J343" s="990"/>
      <c r="K343" s="988"/>
    </row>
    <row r="344" spans="1:11" s="981" customFormat="1" x14ac:dyDescent="0.2">
      <c r="A344" s="984">
        <v>0.35</v>
      </c>
      <c r="B344" s="985">
        <v>15049.999999999998</v>
      </c>
      <c r="C344" s="985">
        <v>17220</v>
      </c>
      <c r="D344" s="985">
        <v>19355</v>
      </c>
      <c r="E344" s="985">
        <v>21490</v>
      </c>
      <c r="F344" s="985">
        <v>23240</v>
      </c>
      <c r="G344" s="985">
        <v>24955</v>
      </c>
      <c r="H344" s="985">
        <v>26670</v>
      </c>
      <c r="I344" s="985">
        <v>28385</v>
      </c>
      <c r="J344" s="990"/>
      <c r="K344" s="988"/>
    </row>
    <row r="345" spans="1:11" s="981" customFormat="1" x14ac:dyDescent="0.2">
      <c r="A345" s="984">
        <v>0.4</v>
      </c>
      <c r="B345" s="985">
        <v>17200</v>
      </c>
      <c r="C345" s="985">
        <v>19680</v>
      </c>
      <c r="D345" s="985">
        <v>22120</v>
      </c>
      <c r="E345" s="985">
        <v>24560</v>
      </c>
      <c r="F345" s="985">
        <v>26560</v>
      </c>
      <c r="G345" s="985">
        <v>28520</v>
      </c>
      <c r="H345" s="985">
        <v>30480</v>
      </c>
      <c r="I345" s="985">
        <v>32440</v>
      </c>
      <c r="J345" s="990"/>
      <c r="K345" s="990"/>
    </row>
    <row r="346" spans="1:11" s="981" customFormat="1" x14ac:dyDescent="0.2">
      <c r="A346" s="984">
        <v>0.45</v>
      </c>
      <c r="B346" s="985">
        <v>19350</v>
      </c>
      <c r="C346" s="985">
        <v>22140</v>
      </c>
      <c r="D346" s="985">
        <v>24885</v>
      </c>
      <c r="E346" s="985">
        <v>27630</v>
      </c>
      <c r="F346" s="985">
        <v>29880</v>
      </c>
      <c r="G346" s="985">
        <v>32085</v>
      </c>
      <c r="H346" s="985">
        <v>34290</v>
      </c>
      <c r="I346" s="985">
        <v>36495</v>
      </c>
      <c r="J346" s="990"/>
      <c r="K346" s="990"/>
    </row>
    <row r="347" spans="1:11" s="981" customFormat="1" x14ac:dyDescent="0.2">
      <c r="A347" s="986">
        <v>0.5</v>
      </c>
      <c r="B347" s="987">
        <v>21500</v>
      </c>
      <c r="C347" s="987">
        <v>24600</v>
      </c>
      <c r="D347" s="987">
        <v>27650</v>
      </c>
      <c r="E347" s="987">
        <v>30700</v>
      </c>
      <c r="F347" s="987">
        <v>33200</v>
      </c>
      <c r="G347" s="987">
        <v>35650</v>
      </c>
      <c r="H347" s="987">
        <v>38100</v>
      </c>
      <c r="I347" s="987">
        <v>40550</v>
      </c>
      <c r="J347" s="263"/>
      <c r="K347" s="263"/>
    </row>
    <row r="348" spans="1:11" s="981" customFormat="1" x14ac:dyDescent="0.2">
      <c r="A348" s="984">
        <v>0.55000000000000004</v>
      </c>
      <c r="B348" s="985">
        <v>23650.000000000004</v>
      </c>
      <c r="C348" s="985">
        <v>27060.000000000004</v>
      </c>
      <c r="D348" s="985">
        <v>30415.000000000004</v>
      </c>
      <c r="E348" s="985">
        <v>33770</v>
      </c>
      <c r="F348" s="985">
        <v>36520</v>
      </c>
      <c r="G348" s="985">
        <v>39215</v>
      </c>
      <c r="H348" s="985">
        <v>41910</v>
      </c>
      <c r="I348" s="985">
        <v>44605</v>
      </c>
      <c r="J348" s="263"/>
      <c r="K348" s="990"/>
    </row>
    <row r="349" spans="1:11" s="981" customFormat="1" x14ac:dyDescent="0.2">
      <c r="A349" s="984">
        <v>0.6</v>
      </c>
      <c r="B349" s="985">
        <v>25800</v>
      </c>
      <c r="C349" s="985">
        <v>29520</v>
      </c>
      <c r="D349" s="985">
        <v>33180</v>
      </c>
      <c r="E349" s="985">
        <v>36840</v>
      </c>
      <c r="F349" s="985">
        <v>39840</v>
      </c>
      <c r="G349" s="985">
        <v>42780</v>
      </c>
      <c r="H349" s="985">
        <v>45720</v>
      </c>
      <c r="I349" s="985">
        <v>48660</v>
      </c>
      <c r="J349" s="990"/>
      <c r="K349" s="263"/>
    </row>
    <row r="350" spans="1:11" s="981" customFormat="1" x14ac:dyDescent="0.2">
      <c r="A350" s="984">
        <v>0.8</v>
      </c>
      <c r="B350" s="985">
        <v>34400</v>
      </c>
      <c r="C350" s="985">
        <v>39360</v>
      </c>
      <c r="D350" s="985">
        <v>44240</v>
      </c>
      <c r="E350" s="985">
        <v>49120</v>
      </c>
      <c r="F350" s="985">
        <v>53120</v>
      </c>
      <c r="G350" s="985">
        <v>57040</v>
      </c>
      <c r="H350" s="985">
        <v>60960</v>
      </c>
      <c r="I350" s="985">
        <v>64880</v>
      </c>
      <c r="J350" s="990"/>
      <c r="K350" s="990"/>
    </row>
    <row r="351" spans="1:11" s="981" customFormat="1" x14ac:dyDescent="0.2">
      <c r="A351" s="975"/>
      <c r="B351" s="975"/>
      <c r="C351" s="975"/>
      <c r="D351" s="975"/>
      <c r="E351" s="975"/>
      <c r="F351" s="975"/>
      <c r="G351" s="975"/>
      <c r="H351" s="975"/>
      <c r="I351" s="975"/>
    </row>
    <row r="352" spans="1:11" s="981" customFormat="1" x14ac:dyDescent="0.2">
      <c r="A352" s="975"/>
      <c r="B352" s="975"/>
      <c r="C352" s="975"/>
      <c r="D352" s="975"/>
      <c r="E352" s="975"/>
      <c r="F352" s="975"/>
      <c r="G352" s="975"/>
      <c r="H352" s="975"/>
      <c r="I352" s="975"/>
    </row>
    <row r="353" spans="1:11" s="981" customFormat="1" x14ac:dyDescent="0.2">
      <c r="A353" s="975" t="s">
        <v>911</v>
      </c>
      <c r="B353" s="980"/>
      <c r="C353" s="980"/>
      <c r="D353" s="980"/>
      <c r="E353" s="980"/>
      <c r="F353" s="980"/>
      <c r="G353" s="980"/>
      <c r="H353" s="980"/>
      <c r="I353" s="980"/>
    </row>
    <row r="354" spans="1:11" s="981" customFormat="1" x14ac:dyDescent="0.2">
      <c r="A354" s="982" t="s">
        <v>245</v>
      </c>
      <c r="B354" s="983" t="s">
        <v>876</v>
      </c>
      <c r="C354" s="983" t="s">
        <v>877</v>
      </c>
      <c r="D354" s="983" t="s">
        <v>878</v>
      </c>
      <c r="E354" s="983" t="s">
        <v>879</v>
      </c>
      <c r="F354" s="983" t="s">
        <v>880</v>
      </c>
      <c r="G354" s="983" t="s">
        <v>881</v>
      </c>
      <c r="H354" s="983" t="s">
        <v>882</v>
      </c>
      <c r="I354" s="983" t="s">
        <v>883</v>
      </c>
      <c r="J354" s="988"/>
      <c r="K354" s="989"/>
    </row>
    <row r="355" spans="1:11" s="981" customFormat="1" x14ac:dyDescent="0.2">
      <c r="A355" s="984">
        <v>0.3</v>
      </c>
      <c r="B355" s="985">
        <v>13740</v>
      </c>
      <c r="C355" s="985">
        <v>15690</v>
      </c>
      <c r="D355" s="985">
        <v>17640</v>
      </c>
      <c r="E355" s="985">
        <v>19590</v>
      </c>
      <c r="F355" s="985">
        <v>21180</v>
      </c>
      <c r="G355" s="985">
        <v>22740</v>
      </c>
      <c r="H355" s="985">
        <v>24300</v>
      </c>
      <c r="I355" s="985">
        <v>25860</v>
      </c>
      <c r="J355" s="990"/>
      <c r="K355" s="988"/>
    </row>
    <row r="356" spans="1:11" s="981" customFormat="1" x14ac:dyDescent="0.2">
      <c r="A356" s="984">
        <v>0.35</v>
      </c>
      <c r="B356" s="985">
        <v>16029.999999999998</v>
      </c>
      <c r="C356" s="985">
        <v>18305</v>
      </c>
      <c r="D356" s="985">
        <v>20580</v>
      </c>
      <c r="E356" s="985">
        <v>22855</v>
      </c>
      <c r="F356" s="985">
        <v>24710</v>
      </c>
      <c r="G356" s="985">
        <v>26530</v>
      </c>
      <c r="H356" s="985">
        <v>28350</v>
      </c>
      <c r="I356" s="985">
        <v>30169.999999999996</v>
      </c>
      <c r="J356" s="990"/>
      <c r="K356" s="988"/>
    </row>
    <row r="357" spans="1:11" s="981" customFormat="1" x14ac:dyDescent="0.2">
      <c r="A357" s="984">
        <v>0.4</v>
      </c>
      <c r="B357" s="985">
        <v>18320</v>
      </c>
      <c r="C357" s="985">
        <v>20920</v>
      </c>
      <c r="D357" s="985">
        <v>23520</v>
      </c>
      <c r="E357" s="985">
        <v>26120</v>
      </c>
      <c r="F357" s="985">
        <v>28240</v>
      </c>
      <c r="G357" s="985">
        <v>30320</v>
      </c>
      <c r="H357" s="985">
        <v>32400</v>
      </c>
      <c r="I357" s="985">
        <v>34480</v>
      </c>
      <c r="J357" s="990"/>
      <c r="K357" s="990"/>
    </row>
    <row r="358" spans="1:11" s="981" customFormat="1" x14ac:dyDescent="0.2">
      <c r="A358" s="984">
        <v>0.45</v>
      </c>
      <c r="B358" s="985">
        <v>20610</v>
      </c>
      <c r="C358" s="985">
        <v>23535</v>
      </c>
      <c r="D358" s="985">
        <v>26460</v>
      </c>
      <c r="E358" s="985">
        <v>29385</v>
      </c>
      <c r="F358" s="985">
        <v>31770</v>
      </c>
      <c r="G358" s="985">
        <v>34110</v>
      </c>
      <c r="H358" s="985">
        <v>36450</v>
      </c>
      <c r="I358" s="985">
        <v>38790</v>
      </c>
      <c r="J358" s="990"/>
      <c r="K358" s="990"/>
    </row>
    <row r="359" spans="1:11" s="981" customFormat="1" x14ac:dyDescent="0.2">
      <c r="A359" s="986">
        <v>0.5</v>
      </c>
      <c r="B359" s="987">
        <v>22900</v>
      </c>
      <c r="C359" s="987">
        <v>26150</v>
      </c>
      <c r="D359" s="987">
        <v>29400</v>
      </c>
      <c r="E359" s="987">
        <v>32650</v>
      </c>
      <c r="F359" s="987">
        <v>35300</v>
      </c>
      <c r="G359" s="987">
        <v>37900</v>
      </c>
      <c r="H359" s="987">
        <v>40500</v>
      </c>
      <c r="I359" s="987">
        <v>43100</v>
      </c>
      <c r="J359" s="263"/>
      <c r="K359" s="263"/>
    </row>
    <row r="360" spans="1:11" s="981" customFormat="1" x14ac:dyDescent="0.2">
      <c r="A360" s="984">
        <v>0.55000000000000004</v>
      </c>
      <c r="B360" s="985">
        <v>25190.000000000004</v>
      </c>
      <c r="C360" s="985">
        <v>28765.000000000004</v>
      </c>
      <c r="D360" s="985">
        <v>32340.000000000004</v>
      </c>
      <c r="E360" s="985">
        <v>35915</v>
      </c>
      <c r="F360" s="985">
        <v>38830</v>
      </c>
      <c r="G360" s="985">
        <v>41690</v>
      </c>
      <c r="H360" s="985">
        <v>44550</v>
      </c>
      <c r="I360" s="985">
        <v>47410.000000000007</v>
      </c>
      <c r="J360" s="263"/>
      <c r="K360" s="990"/>
    </row>
    <row r="361" spans="1:11" s="981" customFormat="1" x14ac:dyDescent="0.2">
      <c r="A361" s="984">
        <v>0.6</v>
      </c>
      <c r="B361" s="985">
        <v>27480</v>
      </c>
      <c r="C361" s="985">
        <v>31380</v>
      </c>
      <c r="D361" s="985">
        <v>35280</v>
      </c>
      <c r="E361" s="985">
        <v>39180</v>
      </c>
      <c r="F361" s="985">
        <v>42360</v>
      </c>
      <c r="G361" s="985">
        <v>45480</v>
      </c>
      <c r="H361" s="985">
        <v>48600</v>
      </c>
      <c r="I361" s="985">
        <v>51720</v>
      </c>
      <c r="J361" s="990"/>
      <c r="K361" s="263"/>
    </row>
    <row r="362" spans="1:11" s="981" customFormat="1" x14ac:dyDescent="0.2">
      <c r="A362" s="984">
        <v>0.8</v>
      </c>
      <c r="B362" s="985">
        <v>36640</v>
      </c>
      <c r="C362" s="985">
        <v>41840</v>
      </c>
      <c r="D362" s="985">
        <v>47040</v>
      </c>
      <c r="E362" s="985">
        <v>52240</v>
      </c>
      <c r="F362" s="985">
        <v>56480</v>
      </c>
      <c r="G362" s="985">
        <v>60640</v>
      </c>
      <c r="H362" s="985">
        <v>64800</v>
      </c>
      <c r="I362" s="985">
        <v>68960</v>
      </c>
      <c r="J362" s="990"/>
      <c r="K362" s="990"/>
    </row>
    <row r="363" spans="1:11" s="981" customFormat="1" x14ac:dyDescent="0.2">
      <c r="A363" s="975"/>
      <c r="B363" s="975"/>
      <c r="C363" s="975"/>
      <c r="D363" s="975"/>
      <c r="E363" s="975"/>
      <c r="F363" s="975"/>
      <c r="G363" s="975"/>
      <c r="H363" s="975"/>
      <c r="I363" s="975"/>
    </row>
    <row r="364" spans="1:11" s="981" customFormat="1" x14ac:dyDescent="0.2">
      <c r="A364" s="975"/>
      <c r="B364" s="975"/>
      <c r="C364" s="975"/>
      <c r="D364" s="975"/>
      <c r="E364" s="975"/>
      <c r="F364" s="975"/>
      <c r="G364" s="975"/>
      <c r="H364" s="975"/>
      <c r="I364" s="975"/>
    </row>
    <row r="365" spans="1:11" s="981" customFormat="1" x14ac:dyDescent="0.2">
      <c r="A365" s="975" t="s">
        <v>912</v>
      </c>
      <c r="B365" s="980"/>
      <c r="C365" s="980"/>
      <c r="D365" s="980"/>
      <c r="E365" s="980"/>
      <c r="F365" s="980"/>
      <c r="G365" s="980"/>
      <c r="H365" s="980"/>
      <c r="I365" s="980"/>
    </row>
    <row r="366" spans="1:11" s="981" customFormat="1" x14ac:dyDescent="0.2">
      <c r="A366" s="982" t="s">
        <v>245</v>
      </c>
      <c r="B366" s="983" t="s">
        <v>876</v>
      </c>
      <c r="C366" s="983" t="s">
        <v>877</v>
      </c>
      <c r="D366" s="983" t="s">
        <v>878</v>
      </c>
      <c r="E366" s="983" t="s">
        <v>879</v>
      </c>
      <c r="F366" s="983" t="s">
        <v>880</v>
      </c>
      <c r="G366" s="983" t="s">
        <v>881</v>
      </c>
      <c r="H366" s="983" t="s">
        <v>882</v>
      </c>
      <c r="I366" s="983" t="s">
        <v>883</v>
      </c>
      <c r="J366" s="988"/>
      <c r="K366" s="989"/>
    </row>
    <row r="367" spans="1:11" s="981" customFormat="1" x14ac:dyDescent="0.2">
      <c r="A367" s="984">
        <v>0.3</v>
      </c>
      <c r="B367" s="985">
        <v>12900</v>
      </c>
      <c r="C367" s="985">
        <v>14760</v>
      </c>
      <c r="D367" s="985">
        <v>16590</v>
      </c>
      <c r="E367" s="985">
        <v>18420</v>
      </c>
      <c r="F367" s="985">
        <v>19920</v>
      </c>
      <c r="G367" s="985">
        <v>21390</v>
      </c>
      <c r="H367" s="985">
        <v>22860</v>
      </c>
      <c r="I367" s="985">
        <v>24330</v>
      </c>
      <c r="J367" s="990"/>
      <c r="K367" s="988"/>
    </row>
    <row r="368" spans="1:11" s="981" customFormat="1" x14ac:dyDescent="0.2">
      <c r="A368" s="984">
        <v>0.35</v>
      </c>
      <c r="B368" s="985">
        <v>15049.999999999998</v>
      </c>
      <c r="C368" s="985">
        <v>17220</v>
      </c>
      <c r="D368" s="985">
        <v>19355</v>
      </c>
      <c r="E368" s="985">
        <v>21490</v>
      </c>
      <c r="F368" s="985">
        <v>23240</v>
      </c>
      <c r="G368" s="985">
        <v>24955</v>
      </c>
      <c r="H368" s="985">
        <v>26670</v>
      </c>
      <c r="I368" s="985">
        <v>28385</v>
      </c>
      <c r="J368" s="990"/>
      <c r="K368" s="988"/>
    </row>
    <row r="369" spans="1:11" s="981" customFormat="1" x14ac:dyDescent="0.2">
      <c r="A369" s="984">
        <v>0.4</v>
      </c>
      <c r="B369" s="985">
        <v>17200</v>
      </c>
      <c r="C369" s="985">
        <v>19680</v>
      </c>
      <c r="D369" s="985">
        <v>22120</v>
      </c>
      <c r="E369" s="985">
        <v>24560</v>
      </c>
      <c r="F369" s="985">
        <v>26560</v>
      </c>
      <c r="G369" s="985">
        <v>28520</v>
      </c>
      <c r="H369" s="985">
        <v>30480</v>
      </c>
      <c r="I369" s="985">
        <v>32440</v>
      </c>
      <c r="J369" s="990"/>
      <c r="K369" s="990"/>
    </row>
    <row r="370" spans="1:11" s="981" customFormat="1" x14ac:dyDescent="0.2">
      <c r="A370" s="984">
        <v>0.45</v>
      </c>
      <c r="B370" s="985">
        <v>19350</v>
      </c>
      <c r="C370" s="985">
        <v>22140</v>
      </c>
      <c r="D370" s="985">
        <v>24885</v>
      </c>
      <c r="E370" s="985">
        <v>27630</v>
      </c>
      <c r="F370" s="985">
        <v>29880</v>
      </c>
      <c r="G370" s="985">
        <v>32085</v>
      </c>
      <c r="H370" s="985">
        <v>34290</v>
      </c>
      <c r="I370" s="985">
        <v>36495</v>
      </c>
      <c r="J370" s="990"/>
      <c r="K370" s="990"/>
    </row>
    <row r="371" spans="1:11" s="981" customFormat="1" x14ac:dyDescent="0.2">
      <c r="A371" s="986">
        <v>0.5</v>
      </c>
      <c r="B371" s="987">
        <v>21500</v>
      </c>
      <c r="C371" s="987">
        <v>24600</v>
      </c>
      <c r="D371" s="987">
        <v>27650</v>
      </c>
      <c r="E371" s="987">
        <v>30700</v>
      </c>
      <c r="F371" s="987">
        <v>33200</v>
      </c>
      <c r="G371" s="987">
        <v>35650</v>
      </c>
      <c r="H371" s="987">
        <v>38100</v>
      </c>
      <c r="I371" s="987">
        <v>40550</v>
      </c>
      <c r="J371" s="263"/>
      <c r="K371" s="263"/>
    </row>
    <row r="372" spans="1:11" s="981" customFormat="1" x14ac:dyDescent="0.2">
      <c r="A372" s="984">
        <v>0.55000000000000004</v>
      </c>
      <c r="B372" s="985">
        <v>23650.000000000004</v>
      </c>
      <c r="C372" s="985">
        <v>27060.000000000004</v>
      </c>
      <c r="D372" s="985">
        <v>30415.000000000004</v>
      </c>
      <c r="E372" s="985">
        <v>33770</v>
      </c>
      <c r="F372" s="985">
        <v>36520</v>
      </c>
      <c r="G372" s="985">
        <v>39215</v>
      </c>
      <c r="H372" s="985">
        <v>41910</v>
      </c>
      <c r="I372" s="985">
        <v>44605</v>
      </c>
      <c r="J372" s="263"/>
      <c r="K372" s="990"/>
    </row>
    <row r="373" spans="1:11" s="981" customFormat="1" x14ac:dyDescent="0.2">
      <c r="A373" s="984">
        <v>0.6</v>
      </c>
      <c r="B373" s="985">
        <v>25800</v>
      </c>
      <c r="C373" s="985">
        <v>29520</v>
      </c>
      <c r="D373" s="985">
        <v>33180</v>
      </c>
      <c r="E373" s="985">
        <v>36840</v>
      </c>
      <c r="F373" s="985">
        <v>39840</v>
      </c>
      <c r="G373" s="985">
        <v>42780</v>
      </c>
      <c r="H373" s="985">
        <v>45720</v>
      </c>
      <c r="I373" s="985">
        <v>48660</v>
      </c>
      <c r="J373" s="990"/>
      <c r="K373" s="263"/>
    </row>
    <row r="374" spans="1:11" s="981" customFormat="1" x14ac:dyDescent="0.2">
      <c r="A374" s="984">
        <v>0.8</v>
      </c>
      <c r="B374" s="985">
        <v>34400</v>
      </c>
      <c r="C374" s="985">
        <v>39360</v>
      </c>
      <c r="D374" s="985">
        <v>44240</v>
      </c>
      <c r="E374" s="985">
        <v>49120</v>
      </c>
      <c r="F374" s="985">
        <v>53120</v>
      </c>
      <c r="G374" s="985">
        <v>57040</v>
      </c>
      <c r="H374" s="985">
        <v>60960</v>
      </c>
      <c r="I374" s="985">
        <v>64880</v>
      </c>
      <c r="J374" s="990"/>
      <c r="K374" s="990"/>
    </row>
    <row r="375" spans="1:11" s="981" customFormat="1" x14ac:dyDescent="0.2">
      <c r="A375" s="975"/>
      <c r="B375" s="975"/>
      <c r="C375" s="975"/>
      <c r="D375" s="975"/>
      <c r="E375" s="975"/>
      <c r="F375" s="975"/>
      <c r="G375" s="975"/>
      <c r="H375" s="975"/>
      <c r="I375" s="975"/>
    </row>
    <row r="376" spans="1:11" s="981" customFormat="1" x14ac:dyDescent="0.2">
      <c r="A376" s="975"/>
      <c r="B376" s="975"/>
      <c r="C376" s="975"/>
      <c r="D376" s="975"/>
      <c r="E376" s="975"/>
      <c r="F376" s="975"/>
      <c r="G376" s="975"/>
      <c r="H376" s="975"/>
      <c r="I376" s="975"/>
    </row>
    <row r="377" spans="1:11" s="981" customFormat="1" x14ac:dyDescent="0.2">
      <c r="A377" s="975" t="s">
        <v>913</v>
      </c>
      <c r="B377" s="980"/>
      <c r="C377" s="980"/>
      <c r="D377" s="980"/>
      <c r="E377" s="980"/>
      <c r="F377" s="980"/>
      <c r="G377" s="980"/>
      <c r="H377" s="980"/>
      <c r="I377" s="980"/>
    </row>
    <row r="378" spans="1:11" s="981" customFormat="1" x14ac:dyDescent="0.2">
      <c r="A378" s="982" t="s">
        <v>245</v>
      </c>
      <c r="B378" s="983" t="s">
        <v>876</v>
      </c>
      <c r="C378" s="983" t="s">
        <v>877</v>
      </c>
      <c r="D378" s="983" t="s">
        <v>878</v>
      </c>
      <c r="E378" s="983" t="s">
        <v>879</v>
      </c>
      <c r="F378" s="983" t="s">
        <v>880</v>
      </c>
      <c r="G378" s="983" t="s">
        <v>881</v>
      </c>
      <c r="H378" s="983" t="s">
        <v>882</v>
      </c>
      <c r="I378" s="983" t="s">
        <v>883</v>
      </c>
      <c r="J378" s="988"/>
      <c r="K378" s="989"/>
    </row>
    <row r="379" spans="1:11" s="981" customFormat="1" x14ac:dyDescent="0.2">
      <c r="A379" s="984">
        <v>0.3</v>
      </c>
      <c r="B379" s="985">
        <v>13380</v>
      </c>
      <c r="C379" s="985">
        <v>15270</v>
      </c>
      <c r="D379" s="985">
        <v>17190</v>
      </c>
      <c r="E379" s="985">
        <v>19080</v>
      </c>
      <c r="F379" s="985">
        <v>20610</v>
      </c>
      <c r="G379" s="985">
        <v>22140</v>
      </c>
      <c r="H379" s="985">
        <v>23670</v>
      </c>
      <c r="I379" s="985">
        <v>25200</v>
      </c>
      <c r="J379" s="990"/>
      <c r="K379" s="988"/>
    </row>
    <row r="380" spans="1:11" s="981" customFormat="1" x14ac:dyDescent="0.2">
      <c r="A380" s="984">
        <v>0.35</v>
      </c>
      <c r="B380" s="985">
        <v>15609.999999999998</v>
      </c>
      <c r="C380" s="985">
        <v>17815</v>
      </c>
      <c r="D380" s="985">
        <v>20055</v>
      </c>
      <c r="E380" s="985">
        <v>22260</v>
      </c>
      <c r="F380" s="985">
        <v>24045</v>
      </c>
      <c r="G380" s="985">
        <v>25830</v>
      </c>
      <c r="H380" s="985">
        <v>27615</v>
      </c>
      <c r="I380" s="985">
        <v>29399.999999999996</v>
      </c>
      <c r="J380" s="990"/>
      <c r="K380" s="988"/>
    </row>
    <row r="381" spans="1:11" s="981" customFormat="1" x14ac:dyDescent="0.2">
      <c r="A381" s="984">
        <v>0.4</v>
      </c>
      <c r="B381" s="985">
        <v>17840</v>
      </c>
      <c r="C381" s="985">
        <v>20360</v>
      </c>
      <c r="D381" s="985">
        <v>22920</v>
      </c>
      <c r="E381" s="985">
        <v>25440</v>
      </c>
      <c r="F381" s="985">
        <v>27480</v>
      </c>
      <c r="G381" s="985">
        <v>29520</v>
      </c>
      <c r="H381" s="985">
        <v>31560</v>
      </c>
      <c r="I381" s="985">
        <v>33600</v>
      </c>
      <c r="J381" s="990"/>
      <c r="K381" s="990"/>
    </row>
    <row r="382" spans="1:11" s="981" customFormat="1" x14ac:dyDescent="0.2">
      <c r="A382" s="984">
        <v>0.45</v>
      </c>
      <c r="B382" s="985">
        <v>20070</v>
      </c>
      <c r="C382" s="985">
        <v>22905</v>
      </c>
      <c r="D382" s="985">
        <v>25785</v>
      </c>
      <c r="E382" s="985">
        <v>28620</v>
      </c>
      <c r="F382" s="985">
        <v>30915</v>
      </c>
      <c r="G382" s="985">
        <v>33210</v>
      </c>
      <c r="H382" s="985">
        <v>35505</v>
      </c>
      <c r="I382" s="985">
        <v>37800</v>
      </c>
      <c r="J382" s="990"/>
      <c r="K382" s="990"/>
    </row>
    <row r="383" spans="1:11" s="981" customFormat="1" x14ac:dyDescent="0.2">
      <c r="A383" s="986">
        <v>0.5</v>
      </c>
      <c r="B383" s="987">
        <v>22300</v>
      </c>
      <c r="C383" s="987">
        <v>25450</v>
      </c>
      <c r="D383" s="987">
        <v>28650</v>
      </c>
      <c r="E383" s="987">
        <v>31800</v>
      </c>
      <c r="F383" s="987">
        <v>34350</v>
      </c>
      <c r="G383" s="987">
        <v>36900</v>
      </c>
      <c r="H383" s="987">
        <v>39450</v>
      </c>
      <c r="I383" s="987">
        <v>42000</v>
      </c>
      <c r="J383" s="263"/>
      <c r="K383" s="263"/>
    </row>
    <row r="384" spans="1:11" s="981" customFormat="1" x14ac:dyDescent="0.2">
      <c r="A384" s="984">
        <v>0.55000000000000004</v>
      </c>
      <c r="B384" s="985">
        <v>24530.000000000004</v>
      </c>
      <c r="C384" s="985">
        <v>27995.000000000004</v>
      </c>
      <c r="D384" s="985">
        <v>31515.000000000004</v>
      </c>
      <c r="E384" s="985">
        <v>34980</v>
      </c>
      <c r="F384" s="985">
        <v>37785</v>
      </c>
      <c r="G384" s="985">
        <v>40590</v>
      </c>
      <c r="H384" s="985">
        <v>43395</v>
      </c>
      <c r="I384" s="985">
        <v>46200.000000000007</v>
      </c>
      <c r="J384" s="263"/>
      <c r="K384" s="990"/>
    </row>
    <row r="385" spans="1:11" s="981" customFormat="1" x14ac:dyDescent="0.2">
      <c r="A385" s="984">
        <v>0.6</v>
      </c>
      <c r="B385" s="985">
        <v>26760</v>
      </c>
      <c r="C385" s="985">
        <v>30540</v>
      </c>
      <c r="D385" s="985">
        <v>34380</v>
      </c>
      <c r="E385" s="985">
        <v>38160</v>
      </c>
      <c r="F385" s="985">
        <v>41220</v>
      </c>
      <c r="G385" s="985">
        <v>44280</v>
      </c>
      <c r="H385" s="985">
        <v>47340</v>
      </c>
      <c r="I385" s="985">
        <v>50400</v>
      </c>
      <c r="J385" s="990"/>
      <c r="K385" s="263"/>
    </row>
    <row r="386" spans="1:11" s="981" customFormat="1" x14ac:dyDescent="0.2">
      <c r="A386" s="984">
        <v>0.8</v>
      </c>
      <c r="B386" s="985">
        <v>35680</v>
      </c>
      <c r="C386" s="985">
        <v>40720</v>
      </c>
      <c r="D386" s="985">
        <v>45840</v>
      </c>
      <c r="E386" s="985">
        <v>50880</v>
      </c>
      <c r="F386" s="985">
        <v>54960</v>
      </c>
      <c r="G386" s="985">
        <v>59040</v>
      </c>
      <c r="H386" s="985">
        <v>63120</v>
      </c>
      <c r="I386" s="985">
        <v>67200</v>
      </c>
      <c r="J386" s="990"/>
      <c r="K386" s="990"/>
    </row>
    <row r="387" spans="1:11" s="981" customFormat="1" x14ac:dyDescent="0.2">
      <c r="A387" s="975"/>
      <c r="B387" s="975"/>
      <c r="C387" s="975"/>
      <c r="D387" s="975"/>
      <c r="E387" s="975"/>
      <c r="F387" s="975"/>
      <c r="G387" s="975"/>
      <c r="H387" s="975"/>
      <c r="I387" s="975"/>
    </row>
    <row r="388" spans="1:11" s="981" customFormat="1" x14ac:dyDescent="0.2">
      <c r="A388" s="975"/>
      <c r="B388" s="975"/>
      <c r="C388" s="975"/>
      <c r="D388" s="975"/>
      <c r="E388" s="975"/>
      <c r="F388" s="975"/>
      <c r="G388" s="975"/>
      <c r="H388" s="975"/>
      <c r="I388" s="975"/>
    </row>
    <row r="389" spans="1:11" s="981" customFormat="1" x14ac:dyDescent="0.2">
      <c r="A389" s="975" t="s">
        <v>914</v>
      </c>
      <c r="B389" s="980"/>
      <c r="C389" s="980"/>
      <c r="D389" s="980"/>
      <c r="E389" s="980"/>
      <c r="F389" s="980"/>
      <c r="G389" s="980"/>
      <c r="H389" s="980"/>
      <c r="I389" s="980"/>
    </row>
    <row r="390" spans="1:11" s="981" customFormat="1" x14ac:dyDescent="0.2">
      <c r="A390" s="982" t="s">
        <v>245</v>
      </c>
      <c r="B390" s="983" t="s">
        <v>876</v>
      </c>
      <c r="C390" s="983" t="s">
        <v>877</v>
      </c>
      <c r="D390" s="983" t="s">
        <v>878</v>
      </c>
      <c r="E390" s="983" t="s">
        <v>879</v>
      </c>
      <c r="F390" s="983" t="s">
        <v>880</v>
      </c>
      <c r="G390" s="983" t="s">
        <v>881</v>
      </c>
      <c r="H390" s="983" t="s">
        <v>882</v>
      </c>
      <c r="I390" s="983" t="s">
        <v>883</v>
      </c>
      <c r="J390" s="988"/>
      <c r="K390" s="989"/>
    </row>
    <row r="391" spans="1:11" s="981" customFormat="1" x14ac:dyDescent="0.2">
      <c r="A391" s="984">
        <v>0.3</v>
      </c>
      <c r="B391" s="985">
        <v>14010</v>
      </c>
      <c r="C391" s="985">
        <v>16020</v>
      </c>
      <c r="D391" s="985">
        <v>18030</v>
      </c>
      <c r="E391" s="985">
        <v>20010</v>
      </c>
      <c r="F391" s="985">
        <v>21630</v>
      </c>
      <c r="G391" s="985">
        <v>23220</v>
      </c>
      <c r="H391" s="985">
        <v>24840</v>
      </c>
      <c r="I391" s="985">
        <v>26430</v>
      </c>
      <c r="J391" s="990"/>
      <c r="K391" s="988"/>
    </row>
    <row r="392" spans="1:11" s="981" customFormat="1" x14ac:dyDescent="0.2">
      <c r="A392" s="984">
        <v>0.35</v>
      </c>
      <c r="B392" s="985">
        <v>16344.999999999998</v>
      </c>
      <c r="C392" s="985">
        <v>18690</v>
      </c>
      <c r="D392" s="985">
        <v>21035</v>
      </c>
      <c r="E392" s="985">
        <v>23345</v>
      </c>
      <c r="F392" s="985">
        <v>25235</v>
      </c>
      <c r="G392" s="985">
        <v>27090</v>
      </c>
      <c r="H392" s="985">
        <v>28979.999999999996</v>
      </c>
      <c r="I392" s="985">
        <v>30834.999999999996</v>
      </c>
      <c r="J392" s="990"/>
      <c r="K392" s="988"/>
    </row>
    <row r="393" spans="1:11" s="981" customFormat="1" x14ac:dyDescent="0.2">
      <c r="A393" s="984">
        <v>0.4</v>
      </c>
      <c r="B393" s="985">
        <v>18680</v>
      </c>
      <c r="C393" s="985">
        <v>21360</v>
      </c>
      <c r="D393" s="985">
        <v>24040</v>
      </c>
      <c r="E393" s="985">
        <v>26680</v>
      </c>
      <c r="F393" s="985">
        <v>28840</v>
      </c>
      <c r="G393" s="985">
        <v>30960</v>
      </c>
      <c r="H393" s="985">
        <v>33120</v>
      </c>
      <c r="I393" s="985">
        <v>35240</v>
      </c>
      <c r="J393" s="990"/>
      <c r="K393" s="990"/>
    </row>
    <row r="394" spans="1:11" s="981" customFormat="1" x14ac:dyDescent="0.2">
      <c r="A394" s="984">
        <v>0.45</v>
      </c>
      <c r="B394" s="985">
        <v>21015</v>
      </c>
      <c r="C394" s="985">
        <v>24030</v>
      </c>
      <c r="D394" s="985">
        <v>27045</v>
      </c>
      <c r="E394" s="985">
        <v>30015</v>
      </c>
      <c r="F394" s="985">
        <v>32445</v>
      </c>
      <c r="G394" s="985">
        <v>34830</v>
      </c>
      <c r="H394" s="985">
        <v>37260</v>
      </c>
      <c r="I394" s="985">
        <v>39645</v>
      </c>
      <c r="J394" s="990"/>
      <c r="K394" s="990"/>
    </row>
    <row r="395" spans="1:11" s="981" customFormat="1" x14ac:dyDescent="0.2">
      <c r="A395" s="986">
        <v>0.5</v>
      </c>
      <c r="B395" s="987">
        <v>23350</v>
      </c>
      <c r="C395" s="987">
        <v>26700</v>
      </c>
      <c r="D395" s="987">
        <v>30050</v>
      </c>
      <c r="E395" s="987">
        <v>33350</v>
      </c>
      <c r="F395" s="987">
        <v>36050</v>
      </c>
      <c r="G395" s="987">
        <v>38700</v>
      </c>
      <c r="H395" s="987">
        <v>41400</v>
      </c>
      <c r="I395" s="987">
        <v>44050</v>
      </c>
      <c r="J395" s="263"/>
      <c r="K395" s="263"/>
    </row>
    <row r="396" spans="1:11" s="981" customFormat="1" x14ac:dyDescent="0.2">
      <c r="A396" s="984">
        <v>0.55000000000000004</v>
      </c>
      <c r="B396" s="985">
        <v>25685.000000000004</v>
      </c>
      <c r="C396" s="985">
        <v>29370.000000000004</v>
      </c>
      <c r="D396" s="985">
        <v>33055</v>
      </c>
      <c r="E396" s="985">
        <v>36685</v>
      </c>
      <c r="F396" s="985">
        <v>39655</v>
      </c>
      <c r="G396" s="985">
        <v>42570</v>
      </c>
      <c r="H396" s="985">
        <v>45540.000000000007</v>
      </c>
      <c r="I396" s="985">
        <v>48455.000000000007</v>
      </c>
      <c r="J396" s="263"/>
      <c r="K396" s="990"/>
    </row>
    <row r="397" spans="1:11" s="981" customFormat="1" x14ac:dyDescent="0.2">
      <c r="A397" s="984">
        <v>0.6</v>
      </c>
      <c r="B397" s="985">
        <v>28020</v>
      </c>
      <c r="C397" s="985">
        <v>32040</v>
      </c>
      <c r="D397" s="985">
        <v>36060</v>
      </c>
      <c r="E397" s="985">
        <v>40020</v>
      </c>
      <c r="F397" s="985">
        <v>43260</v>
      </c>
      <c r="G397" s="985">
        <v>46440</v>
      </c>
      <c r="H397" s="985">
        <v>49680</v>
      </c>
      <c r="I397" s="985">
        <v>52860</v>
      </c>
      <c r="J397" s="990"/>
      <c r="K397" s="263"/>
    </row>
    <row r="398" spans="1:11" s="981" customFormat="1" x14ac:dyDescent="0.2">
      <c r="A398" s="984">
        <v>0.8</v>
      </c>
      <c r="B398" s="985">
        <v>37360</v>
      </c>
      <c r="C398" s="985">
        <v>42720</v>
      </c>
      <c r="D398" s="985">
        <v>48080</v>
      </c>
      <c r="E398" s="985">
        <v>53360</v>
      </c>
      <c r="F398" s="985">
        <v>57680</v>
      </c>
      <c r="G398" s="985">
        <v>61920</v>
      </c>
      <c r="H398" s="985">
        <v>66240</v>
      </c>
      <c r="I398" s="985">
        <v>70480</v>
      </c>
      <c r="J398" s="990"/>
      <c r="K398" s="990"/>
    </row>
    <row r="399" spans="1:11" s="981" customFormat="1" x14ac:dyDescent="0.2">
      <c r="A399" s="975"/>
      <c r="B399" s="975"/>
      <c r="C399" s="975"/>
      <c r="D399" s="975"/>
      <c r="E399" s="975"/>
      <c r="F399" s="975"/>
      <c r="G399" s="975"/>
      <c r="H399" s="975"/>
      <c r="I399" s="975"/>
    </row>
    <row r="400" spans="1:11" s="981" customFormat="1" x14ac:dyDescent="0.2">
      <c r="A400" s="975"/>
      <c r="B400" s="975"/>
      <c r="C400" s="975"/>
      <c r="D400" s="975"/>
      <c r="E400" s="975"/>
      <c r="F400" s="975"/>
      <c r="G400" s="975"/>
      <c r="H400" s="975"/>
      <c r="I400" s="975"/>
    </row>
    <row r="401" spans="1:11" s="981" customFormat="1" x14ac:dyDescent="0.2">
      <c r="A401" s="975" t="s">
        <v>915</v>
      </c>
      <c r="B401" s="980"/>
      <c r="C401" s="980"/>
      <c r="D401" s="980"/>
      <c r="E401" s="980"/>
      <c r="F401" s="980"/>
      <c r="G401" s="980"/>
      <c r="H401" s="980"/>
      <c r="I401" s="980"/>
    </row>
    <row r="402" spans="1:11" s="981" customFormat="1" x14ac:dyDescent="0.2">
      <c r="A402" s="982" t="s">
        <v>245</v>
      </c>
      <c r="B402" s="983" t="s">
        <v>876</v>
      </c>
      <c r="C402" s="983" t="s">
        <v>877</v>
      </c>
      <c r="D402" s="983" t="s">
        <v>878</v>
      </c>
      <c r="E402" s="983" t="s">
        <v>879</v>
      </c>
      <c r="F402" s="983" t="s">
        <v>880</v>
      </c>
      <c r="G402" s="983" t="s">
        <v>881</v>
      </c>
      <c r="H402" s="983" t="s">
        <v>882</v>
      </c>
      <c r="I402" s="983" t="s">
        <v>883</v>
      </c>
      <c r="J402" s="988"/>
      <c r="K402" s="989"/>
    </row>
    <row r="403" spans="1:11" s="981" customFormat="1" x14ac:dyDescent="0.2">
      <c r="A403" s="984">
        <v>0.3</v>
      </c>
      <c r="B403" s="985">
        <v>19350</v>
      </c>
      <c r="C403" s="985">
        <v>22110</v>
      </c>
      <c r="D403" s="985">
        <v>24870</v>
      </c>
      <c r="E403" s="985">
        <v>27630</v>
      </c>
      <c r="F403" s="985">
        <v>29850</v>
      </c>
      <c r="G403" s="985">
        <v>32070</v>
      </c>
      <c r="H403" s="985">
        <v>34290</v>
      </c>
      <c r="I403" s="985">
        <v>36480</v>
      </c>
      <c r="J403" s="990"/>
      <c r="K403" s="988"/>
    </row>
    <row r="404" spans="1:11" s="981" customFormat="1" x14ac:dyDescent="0.2">
      <c r="A404" s="984">
        <v>0.35</v>
      </c>
      <c r="B404" s="985">
        <v>22575</v>
      </c>
      <c r="C404" s="985">
        <v>25795</v>
      </c>
      <c r="D404" s="985">
        <v>29014.999999999996</v>
      </c>
      <c r="E404" s="985">
        <v>32234.999999999996</v>
      </c>
      <c r="F404" s="985">
        <v>34825</v>
      </c>
      <c r="G404" s="985">
        <v>37415</v>
      </c>
      <c r="H404" s="985">
        <v>40005</v>
      </c>
      <c r="I404" s="985">
        <v>42560</v>
      </c>
      <c r="J404" s="990"/>
      <c r="K404" s="988"/>
    </row>
    <row r="405" spans="1:11" s="981" customFormat="1" x14ac:dyDescent="0.2">
      <c r="A405" s="984">
        <v>0.4</v>
      </c>
      <c r="B405" s="985">
        <v>25800</v>
      </c>
      <c r="C405" s="985">
        <v>29480</v>
      </c>
      <c r="D405" s="985">
        <v>33160</v>
      </c>
      <c r="E405" s="985">
        <v>36840</v>
      </c>
      <c r="F405" s="985">
        <v>39800</v>
      </c>
      <c r="G405" s="985">
        <v>42760</v>
      </c>
      <c r="H405" s="985">
        <v>45720</v>
      </c>
      <c r="I405" s="985">
        <v>48640</v>
      </c>
      <c r="J405" s="990"/>
      <c r="K405" s="990"/>
    </row>
    <row r="406" spans="1:11" s="981" customFormat="1" x14ac:dyDescent="0.2">
      <c r="A406" s="984">
        <v>0.45</v>
      </c>
      <c r="B406" s="985">
        <v>29025</v>
      </c>
      <c r="C406" s="985">
        <v>33165</v>
      </c>
      <c r="D406" s="985">
        <v>37305</v>
      </c>
      <c r="E406" s="985">
        <v>41445</v>
      </c>
      <c r="F406" s="985">
        <v>44775</v>
      </c>
      <c r="G406" s="985">
        <v>48105</v>
      </c>
      <c r="H406" s="985">
        <v>51435</v>
      </c>
      <c r="I406" s="985">
        <v>54720</v>
      </c>
      <c r="J406" s="990"/>
      <c r="K406" s="990"/>
    </row>
    <row r="407" spans="1:11" s="981" customFormat="1" x14ac:dyDescent="0.2">
      <c r="A407" s="986">
        <v>0.5</v>
      </c>
      <c r="B407" s="987">
        <v>32250</v>
      </c>
      <c r="C407" s="987">
        <v>36850</v>
      </c>
      <c r="D407" s="987">
        <v>41450</v>
      </c>
      <c r="E407" s="987">
        <v>46050</v>
      </c>
      <c r="F407" s="987">
        <v>49750</v>
      </c>
      <c r="G407" s="987">
        <v>53450</v>
      </c>
      <c r="H407" s="987">
        <v>57150</v>
      </c>
      <c r="I407" s="987">
        <v>60800</v>
      </c>
      <c r="J407" s="263"/>
      <c r="K407" s="263"/>
    </row>
    <row r="408" spans="1:11" s="981" customFormat="1" x14ac:dyDescent="0.2">
      <c r="A408" s="984">
        <v>0.55000000000000004</v>
      </c>
      <c r="B408" s="985">
        <v>35475</v>
      </c>
      <c r="C408" s="985">
        <v>40535</v>
      </c>
      <c r="D408" s="985">
        <v>45595.000000000007</v>
      </c>
      <c r="E408" s="985">
        <v>50655.000000000007</v>
      </c>
      <c r="F408" s="985">
        <v>54725.000000000007</v>
      </c>
      <c r="G408" s="985">
        <v>58795.000000000007</v>
      </c>
      <c r="H408" s="985">
        <v>62865.000000000007</v>
      </c>
      <c r="I408" s="985">
        <v>66880</v>
      </c>
      <c r="J408" s="263"/>
      <c r="K408" s="990"/>
    </row>
    <row r="409" spans="1:11" s="981" customFormat="1" x14ac:dyDescent="0.2">
      <c r="A409" s="984">
        <v>0.6</v>
      </c>
      <c r="B409" s="985">
        <v>38700</v>
      </c>
      <c r="C409" s="985">
        <v>44220</v>
      </c>
      <c r="D409" s="985">
        <v>49740</v>
      </c>
      <c r="E409" s="985">
        <v>55260</v>
      </c>
      <c r="F409" s="985">
        <v>59700</v>
      </c>
      <c r="G409" s="985">
        <v>64140</v>
      </c>
      <c r="H409" s="985">
        <v>68580</v>
      </c>
      <c r="I409" s="985">
        <v>72960</v>
      </c>
      <c r="J409" s="990"/>
      <c r="K409" s="263"/>
    </row>
    <row r="410" spans="1:11" s="981" customFormat="1" x14ac:dyDescent="0.2">
      <c r="A410" s="984">
        <v>0.8</v>
      </c>
      <c r="B410" s="985">
        <v>51600</v>
      </c>
      <c r="C410" s="985">
        <v>58960</v>
      </c>
      <c r="D410" s="985">
        <v>66320</v>
      </c>
      <c r="E410" s="985">
        <v>73680</v>
      </c>
      <c r="F410" s="985">
        <v>79600</v>
      </c>
      <c r="G410" s="985">
        <v>85520</v>
      </c>
      <c r="H410" s="985">
        <v>91440</v>
      </c>
      <c r="I410" s="985">
        <v>97280</v>
      </c>
      <c r="J410" s="990"/>
      <c r="K410" s="990"/>
    </row>
    <row r="411" spans="1:11" s="981" customFormat="1" x14ac:dyDescent="0.2">
      <c r="A411" s="975"/>
      <c r="B411" s="975"/>
      <c r="C411" s="975"/>
      <c r="D411" s="975"/>
      <c r="E411" s="975"/>
      <c r="F411" s="975"/>
      <c r="G411" s="975"/>
      <c r="H411" s="975"/>
      <c r="I411" s="975"/>
    </row>
    <row r="412" spans="1:11" s="981" customFormat="1" x14ac:dyDescent="0.2">
      <c r="A412" s="975"/>
      <c r="B412" s="975"/>
      <c r="C412" s="975"/>
      <c r="D412" s="975"/>
      <c r="E412" s="975"/>
      <c r="F412" s="975"/>
      <c r="G412" s="975"/>
      <c r="H412" s="975"/>
      <c r="I412" s="975"/>
    </row>
    <row r="413" spans="1:11" s="981" customFormat="1" x14ac:dyDescent="0.2">
      <c r="A413" s="975" t="s">
        <v>916</v>
      </c>
      <c r="B413" s="980"/>
      <c r="C413" s="980"/>
      <c r="D413" s="980"/>
      <c r="E413" s="980"/>
      <c r="F413" s="980"/>
      <c r="G413" s="980"/>
      <c r="H413" s="980"/>
      <c r="I413" s="980"/>
    </row>
    <row r="414" spans="1:11" s="981" customFormat="1" x14ac:dyDescent="0.2">
      <c r="A414" s="982" t="s">
        <v>245</v>
      </c>
      <c r="B414" s="983" t="s">
        <v>876</v>
      </c>
      <c r="C414" s="983" t="s">
        <v>877</v>
      </c>
      <c r="D414" s="983" t="s">
        <v>878</v>
      </c>
      <c r="E414" s="983" t="s">
        <v>879</v>
      </c>
      <c r="F414" s="983" t="s">
        <v>880</v>
      </c>
      <c r="G414" s="983" t="s">
        <v>881</v>
      </c>
      <c r="H414" s="983" t="s">
        <v>882</v>
      </c>
      <c r="I414" s="983" t="s">
        <v>883</v>
      </c>
      <c r="J414" s="988"/>
      <c r="K414" s="989"/>
    </row>
    <row r="415" spans="1:11" s="981" customFormat="1" x14ac:dyDescent="0.2">
      <c r="A415" s="984">
        <v>0.3</v>
      </c>
      <c r="B415" s="985">
        <v>12900</v>
      </c>
      <c r="C415" s="985">
        <v>14760</v>
      </c>
      <c r="D415" s="985">
        <v>16590</v>
      </c>
      <c r="E415" s="985">
        <v>18420</v>
      </c>
      <c r="F415" s="985">
        <v>19920</v>
      </c>
      <c r="G415" s="985">
        <v>21390</v>
      </c>
      <c r="H415" s="985">
        <v>22860</v>
      </c>
      <c r="I415" s="985">
        <v>24330</v>
      </c>
      <c r="J415" s="990"/>
      <c r="K415" s="988"/>
    </row>
    <row r="416" spans="1:11" s="981" customFormat="1" x14ac:dyDescent="0.2">
      <c r="A416" s="984">
        <v>0.35</v>
      </c>
      <c r="B416" s="985">
        <v>15049.999999999998</v>
      </c>
      <c r="C416" s="985">
        <v>17220</v>
      </c>
      <c r="D416" s="985">
        <v>19355</v>
      </c>
      <c r="E416" s="985">
        <v>21490</v>
      </c>
      <c r="F416" s="985">
        <v>23240</v>
      </c>
      <c r="G416" s="985">
        <v>24955</v>
      </c>
      <c r="H416" s="985">
        <v>26670</v>
      </c>
      <c r="I416" s="985">
        <v>28385</v>
      </c>
      <c r="J416" s="990"/>
      <c r="K416" s="988"/>
    </row>
    <row r="417" spans="1:11" s="981" customFormat="1" x14ac:dyDescent="0.2">
      <c r="A417" s="984">
        <v>0.4</v>
      </c>
      <c r="B417" s="985">
        <v>17200</v>
      </c>
      <c r="C417" s="985">
        <v>19680</v>
      </c>
      <c r="D417" s="985">
        <v>22120</v>
      </c>
      <c r="E417" s="985">
        <v>24560</v>
      </c>
      <c r="F417" s="985">
        <v>26560</v>
      </c>
      <c r="G417" s="985">
        <v>28520</v>
      </c>
      <c r="H417" s="985">
        <v>30480</v>
      </c>
      <c r="I417" s="985">
        <v>32440</v>
      </c>
      <c r="J417" s="990"/>
      <c r="K417" s="990"/>
    </row>
    <row r="418" spans="1:11" s="981" customFormat="1" x14ac:dyDescent="0.2">
      <c r="A418" s="984">
        <v>0.45</v>
      </c>
      <c r="B418" s="985">
        <v>19350</v>
      </c>
      <c r="C418" s="985">
        <v>22140</v>
      </c>
      <c r="D418" s="985">
        <v>24885</v>
      </c>
      <c r="E418" s="985">
        <v>27630</v>
      </c>
      <c r="F418" s="985">
        <v>29880</v>
      </c>
      <c r="G418" s="985">
        <v>32085</v>
      </c>
      <c r="H418" s="985">
        <v>34290</v>
      </c>
      <c r="I418" s="985">
        <v>36495</v>
      </c>
      <c r="J418" s="990"/>
      <c r="K418" s="990"/>
    </row>
    <row r="419" spans="1:11" s="981" customFormat="1" x14ac:dyDescent="0.2">
      <c r="A419" s="986">
        <v>0.5</v>
      </c>
      <c r="B419" s="987">
        <v>21500</v>
      </c>
      <c r="C419" s="987">
        <v>24600</v>
      </c>
      <c r="D419" s="987">
        <v>27650</v>
      </c>
      <c r="E419" s="987">
        <v>30700</v>
      </c>
      <c r="F419" s="987">
        <v>33200</v>
      </c>
      <c r="G419" s="987">
        <v>35650</v>
      </c>
      <c r="H419" s="987">
        <v>38100</v>
      </c>
      <c r="I419" s="987">
        <v>40550</v>
      </c>
      <c r="J419" s="263"/>
      <c r="K419" s="263"/>
    </row>
    <row r="420" spans="1:11" s="981" customFormat="1" x14ac:dyDescent="0.2">
      <c r="A420" s="984">
        <v>0.55000000000000004</v>
      </c>
      <c r="B420" s="985">
        <v>23650.000000000004</v>
      </c>
      <c r="C420" s="985">
        <v>27060.000000000004</v>
      </c>
      <c r="D420" s="985">
        <v>30415.000000000004</v>
      </c>
      <c r="E420" s="985">
        <v>33770</v>
      </c>
      <c r="F420" s="985">
        <v>36520</v>
      </c>
      <c r="G420" s="985">
        <v>39215</v>
      </c>
      <c r="H420" s="985">
        <v>41910</v>
      </c>
      <c r="I420" s="985">
        <v>44605</v>
      </c>
      <c r="J420" s="263"/>
      <c r="K420" s="990"/>
    </row>
    <row r="421" spans="1:11" s="981" customFormat="1" x14ac:dyDescent="0.2">
      <c r="A421" s="984">
        <v>0.6</v>
      </c>
      <c r="B421" s="985">
        <v>25800</v>
      </c>
      <c r="C421" s="985">
        <v>29520</v>
      </c>
      <c r="D421" s="985">
        <v>33180</v>
      </c>
      <c r="E421" s="985">
        <v>36840</v>
      </c>
      <c r="F421" s="985">
        <v>39840</v>
      </c>
      <c r="G421" s="985">
        <v>42780</v>
      </c>
      <c r="H421" s="985">
        <v>45720</v>
      </c>
      <c r="I421" s="985">
        <v>48660</v>
      </c>
      <c r="J421" s="990"/>
      <c r="K421" s="263"/>
    </row>
    <row r="422" spans="1:11" s="981" customFormat="1" x14ac:dyDescent="0.2">
      <c r="A422" s="984">
        <v>0.8</v>
      </c>
      <c r="B422" s="985">
        <v>34400</v>
      </c>
      <c r="C422" s="985">
        <v>39360</v>
      </c>
      <c r="D422" s="985">
        <v>44240</v>
      </c>
      <c r="E422" s="985">
        <v>49120</v>
      </c>
      <c r="F422" s="985">
        <v>53120</v>
      </c>
      <c r="G422" s="985">
        <v>57040</v>
      </c>
      <c r="H422" s="985">
        <v>60960</v>
      </c>
      <c r="I422" s="985">
        <v>64880</v>
      </c>
      <c r="J422" s="990"/>
      <c r="K422" s="990"/>
    </row>
    <row r="423" spans="1:11" s="981" customFormat="1" x14ac:dyDescent="0.2">
      <c r="A423" s="975"/>
      <c r="B423" s="975"/>
      <c r="C423" s="975"/>
      <c r="D423" s="975"/>
      <c r="E423" s="975"/>
      <c r="F423" s="975"/>
      <c r="G423" s="975"/>
      <c r="H423" s="975"/>
      <c r="I423" s="975"/>
    </row>
    <row r="424" spans="1:11" s="981" customFormat="1" x14ac:dyDescent="0.2">
      <c r="A424" s="975"/>
      <c r="B424" s="975"/>
      <c r="C424" s="975"/>
      <c r="D424" s="975"/>
      <c r="E424" s="975"/>
      <c r="F424" s="975"/>
      <c r="G424" s="975"/>
      <c r="H424" s="975"/>
      <c r="I424" s="975"/>
    </row>
    <row r="425" spans="1:11" s="981" customFormat="1" x14ac:dyDescent="0.2">
      <c r="A425" s="975" t="s">
        <v>917</v>
      </c>
      <c r="B425" s="980"/>
      <c r="C425" s="980"/>
      <c r="D425" s="980"/>
      <c r="E425" s="980"/>
      <c r="F425" s="980"/>
      <c r="G425" s="980"/>
      <c r="H425" s="980"/>
      <c r="I425" s="980"/>
    </row>
    <row r="426" spans="1:11" s="981" customFormat="1" x14ac:dyDescent="0.2">
      <c r="A426" s="982" t="s">
        <v>245</v>
      </c>
      <c r="B426" s="983" t="s">
        <v>876</v>
      </c>
      <c r="C426" s="983" t="s">
        <v>877</v>
      </c>
      <c r="D426" s="983" t="s">
        <v>878</v>
      </c>
      <c r="E426" s="983" t="s">
        <v>879</v>
      </c>
      <c r="F426" s="983" t="s">
        <v>880</v>
      </c>
      <c r="G426" s="983" t="s">
        <v>881</v>
      </c>
      <c r="H426" s="983" t="s">
        <v>882</v>
      </c>
      <c r="I426" s="983" t="s">
        <v>883</v>
      </c>
      <c r="J426" s="988"/>
      <c r="K426" s="989"/>
    </row>
    <row r="427" spans="1:11" s="981" customFormat="1" x14ac:dyDescent="0.2">
      <c r="A427" s="984">
        <v>0.3</v>
      </c>
      <c r="B427" s="985">
        <v>19350</v>
      </c>
      <c r="C427" s="985">
        <v>22110</v>
      </c>
      <c r="D427" s="985">
        <v>24870</v>
      </c>
      <c r="E427" s="985">
        <v>27630</v>
      </c>
      <c r="F427" s="985">
        <v>29850</v>
      </c>
      <c r="G427" s="985">
        <v>32070</v>
      </c>
      <c r="H427" s="985">
        <v>34290</v>
      </c>
      <c r="I427" s="985">
        <v>36480</v>
      </c>
      <c r="J427" s="990"/>
      <c r="K427" s="988"/>
    </row>
    <row r="428" spans="1:11" s="981" customFormat="1" x14ac:dyDescent="0.2">
      <c r="A428" s="984">
        <v>0.35</v>
      </c>
      <c r="B428" s="985">
        <v>22575</v>
      </c>
      <c r="C428" s="985">
        <v>25795</v>
      </c>
      <c r="D428" s="985">
        <v>29014.999999999996</v>
      </c>
      <c r="E428" s="985">
        <v>32234.999999999996</v>
      </c>
      <c r="F428" s="985">
        <v>34825</v>
      </c>
      <c r="G428" s="985">
        <v>37415</v>
      </c>
      <c r="H428" s="985">
        <v>40005</v>
      </c>
      <c r="I428" s="985">
        <v>42560</v>
      </c>
      <c r="J428" s="990"/>
      <c r="K428" s="988"/>
    </row>
    <row r="429" spans="1:11" s="981" customFormat="1" x14ac:dyDescent="0.2">
      <c r="A429" s="984">
        <v>0.4</v>
      </c>
      <c r="B429" s="985">
        <v>25800</v>
      </c>
      <c r="C429" s="985">
        <v>29480</v>
      </c>
      <c r="D429" s="985">
        <v>33160</v>
      </c>
      <c r="E429" s="985">
        <v>36840</v>
      </c>
      <c r="F429" s="985">
        <v>39800</v>
      </c>
      <c r="G429" s="985">
        <v>42760</v>
      </c>
      <c r="H429" s="985">
        <v>45720</v>
      </c>
      <c r="I429" s="985">
        <v>48640</v>
      </c>
      <c r="J429" s="990"/>
      <c r="K429" s="990"/>
    </row>
    <row r="430" spans="1:11" s="981" customFormat="1" x14ac:dyDescent="0.2">
      <c r="A430" s="984">
        <v>0.45</v>
      </c>
      <c r="B430" s="985">
        <v>29025</v>
      </c>
      <c r="C430" s="985">
        <v>33165</v>
      </c>
      <c r="D430" s="985">
        <v>37305</v>
      </c>
      <c r="E430" s="985">
        <v>41445</v>
      </c>
      <c r="F430" s="985">
        <v>44775</v>
      </c>
      <c r="G430" s="985">
        <v>48105</v>
      </c>
      <c r="H430" s="985">
        <v>51435</v>
      </c>
      <c r="I430" s="985">
        <v>54720</v>
      </c>
      <c r="J430" s="990"/>
      <c r="K430" s="990"/>
    </row>
    <row r="431" spans="1:11" s="981" customFormat="1" x14ac:dyDescent="0.2">
      <c r="A431" s="986">
        <v>0.5</v>
      </c>
      <c r="B431" s="987">
        <v>32250</v>
      </c>
      <c r="C431" s="987">
        <v>36850</v>
      </c>
      <c r="D431" s="987">
        <v>41450</v>
      </c>
      <c r="E431" s="987">
        <v>46050</v>
      </c>
      <c r="F431" s="987">
        <v>49750</v>
      </c>
      <c r="G431" s="987">
        <v>53450</v>
      </c>
      <c r="H431" s="987">
        <v>57150</v>
      </c>
      <c r="I431" s="987">
        <v>60800</v>
      </c>
      <c r="J431" s="263"/>
      <c r="K431" s="263"/>
    </row>
    <row r="432" spans="1:11" s="981" customFormat="1" x14ac:dyDescent="0.2">
      <c r="A432" s="984">
        <v>0.55000000000000004</v>
      </c>
      <c r="B432" s="985">
        <v>35475</v>
      </c>
      <c r="C432" s="985">
        <v>40535</v>
      </c>
      <c r="D432" s="985">
        <v>45595.000000000007</v>
      </c>
      <c r="E432" s="985">
        <v>50655.000000000007</v>
      </c>
      <c r="F432" s="985">
        <v>54725.000000000007</v>
      </c>
      <c r="G432" s="985">
        <v>58795.000000000007</v>
      </c>
      <c r="H432" s="985">
        <v>62865.000000000007</v>
      </c>
      <c r="I432" s="985">
        <v>66880</v>
      </c>
      <c r="J432" s="263"/>
      <c r="K432" s="990"/>
    </row>
    <row r="433" spans="1:11" s="981" customFormat="1" x14ac:dyDescent="0.2">
      <c r="A433" s="984">
        <v>0.6</v>
      </c>
      <c r="B433" s="985">
        <v>38700</v>
      </c>
      <c r="C433" s="985">
        <v>44220</v>
      </c>
      <c r="D433" s="985">
        <v>49740</v>
      </c>
      <c r="E433" s="985">
        <v>55260</v>
      </c>
      <c r="F433" s="985">
        <v>59700</v>
      </c>
      <c r="G433" s="985">
        <v>64140</v>
      </c>
      <c r="H433" s="985">
        <v>68580</v>
      </c>
      <c r="I433" s="985">
        <v>72960</v>
      </c>
      <c r="J433" s="990"/>
      <c r="K433" s="263"/>
    </row>
    <row r="434" spans="1:11" s="981" customFormat="1" x14ac:dyDescent="0.2">
      <c r="A434" s="984">
        <v>0.8</v>
      </c>
      <c r="B434" s="985">
        <v>51600</v>
      </c>
      <c r="C434" s="985">
        <v>58960</v>
      </c>
      <c r="D434" s="985">
        <v>66320</v>
      </c>
      <c r="E434" s="985">
        <v>73680</v>
      </c>
      <c r="F434" s="985">
        <v>79600</v>
      </c>
      <c r="G434" s="985">
        <v>85520</v>
      </c>
      <c r="H434" s="985">
        <v>91440</v>
      </c>
      <c r="I434" s="985">
        <v>97280</v>
      </c>
      <c r="J434" s="990"/>
      <c r="K434" s="990"/>
    </row>
    <row r="435" spans="1:11" x14ac:dyDescent="0.2">
      <c r="A435" s="955"/>
    </row>
    <row r="436" spans="1:11" x14ac:dyDescent="0.2">
      <c r="A436" s="955"/>
    </row>
    <row r="437" spans="1:11" x14ac:dyDescent="0.2">
      <c r="A437" s="955"/>
    </row>
    <row r="438" spans="1:11" x14ac:dyDescent="0.2">
      <c r="A438" s="955"/>
    </row>
    <row r="439" spans="1:11" x14ac:dyDescent="0.2">
      <c r="A439" s="955"/>
    </row>
    <row r="440" spans="1:11" x14ac:dyDescent="0.2">
      <c r="A440" s="955"/>
    </row>
    <row r="441" spans="1:11" x14ac:dyDescent="0.2">
      <c r="A441" s="955"/>
    </row>
    <row r="442" spans="1:11" x14ac:dyDescent="0.2">
      <c r="A442" s="955"/>
    </row>
    <row r="443" spans="1:11" x14ac:dyDescent="0.2">
      <c r="A443" s="955"/>
    </row>
    <row r="444" spans="1:11" x14ac:dyDescent="0.2">
      <c r="A444" s="955"/>
    </row>
    <row r="445" spans="1:11" x14ac:dyDescent="0.2">
      <c r="A445" s="955"/>
    </row>
    <row r="446" spans="1:11" x14ac:dyDescent="0.2">
      <c r="A446" s="955"/>
    </row>
    <row r="447" spans="1:11" x14ac:dyDescent="0.2">
      <c r="A447" s="955"/>
    </row>
    <row r="448" spans="1:11" x14ac:dyDescent="0.2">
      <c r="A448" s="955"/>
    </row>
    <row r="449" spans="1:1" x14ac:dyDescent="0.2">
      <c r="A449" s="955"/>
    </row>
    <row r="450" spans="1:1" x14ac:dyDescent="0.2">
      <c r="A450" s="955"/>
    </row>
    <row r="451" spans="1:1" x14ac:dyDescent="0.2">
      <c r="A451" s="955"/>
    </row>
    <row r="452" spans="1:1" x14ac:dyDescent="0.2">
      <c r="A452" s="955"/>
    </row>
    <row r="453" spans="1:1" x14ac:dyDescent="0.2">
      <c r="A453" s="955"/>
    </row>
    <row r="454" spans="1:1" x14ac:dyDescent="0.2">
      <c r="A454" s="955"/>
    </row>
    <row r="455" spans="1:1" x14ac:dyDescent="0.2">
      <c r="A455" s="955"/>
    </row>
    <row r="456" spans="1:1" x14ac:dyDescent="0.2">
      <c r="A456" s="955"/>
    </row>
    <row r="457" spans="1:1" x14ac:dyDescent="0.2">
      <c r="A457" s="955"/>
    </row>
    <row r="458" spans="1:1" x14ac:dyDescent="0.2">
      <c r="A458" s="955"/>
    </row>
    <row r="459" spans="1:1" x14ac:dyDescent="0.2">
      <c r="A459" s="955"/>
    </row>
    <row r="460" spans="1:1" x14ac:dyDescent="0.2">
      <c r="A460" s="955"/>
    </row>
    <row r="461" spans="1:1" x14ac:dyDescent="0.2">
      <c r="A461" s="955"/>
    </row>
    <row r="462" spans="1:1" x14ac:dyDescent="0.2">
      <c r="A462" s="955"/>
    </row>
    <row r="463" spans="1:1" x14ac:dyDescent="0.2">
      <c r="A463" s="955"/>
    </row>
    <row r="464" spans="1:1" x14ac:dyDescent="0.2">
      <c r="A464" s="955"/>
    </row>
    <row r="465" spans="1:12" x14ac:dyDescent="0.2">
      <c r="A465" s="955"/>
    </row>
    <row r="466" spans="1:12" x14ac:dyDescent="0.2">
      <c r="A466" s="955"/>
    </row>
    <row r="467" spans="1:12" x14ac:dyDescent="0.2">
      <c r="A467" s="955"/>
    </row>
    <row r="468" spans="1:12" x14ac:dyDescent="0.2">
      <c r="A468" s="955"/>
    </row>
    <row r="469" spans="1:12" x14ac:dyDescent="0.2">
      <c r="A469" s="955"/>
    </row>
    <row r="470" spans="1:12" x14ac:dyDescent="0.2">
      <c r="A470" s="955"/>
    </row>
    <row r="471" spans="1:12" x14ac:dyDescent="0.2">
      <c r="A471" s="955"/>
    </row>
    <row r="472" spans="1:12" x14ac:dyDescent="0.2">
      <c r="A472" s="955"/>
    </row>
    <row r="473" spans="1:12" x14ac:dyDescent="0.2">
      <c r="A473" s="955"/>
    </row>
    <row r="474" spans="1:12" x14ac:dyDescent="0.2">
      <c r="A474" s="955"/>
      <c r="B474" s="955"/>
      <c r="C474" s="955"/>
      <c r="D474" s="955"/>
      <c r="E474" s="955"/>
      <c r="F474" s="955"/>
      <c r="G474" s="955"/>
      <c r="H474" s="955"/>
      <c r="I474" s="955"/>
      <c r="J474" s="955"/>
      <c r="K474" s="955"/>
      <c r="L474" s="955"/>
    </row>
    <row r="475" spans="1:12" x14ac:dyDescent="0.2">
      <c r="A475" s="955"/>
      <c r="B475" s="955"/>
      <c r="C475" s="955"/>
      <c r="D475" s="955"/>
      <c r="E475" s="955"/>
      <c r="F475" s="955"/>
      <c r="G475" s="955"/>
      <c r="H475" s="955"/>
      <c r="I475" s="955"/>
      <c r="J475" s="955"/>
      <c r="K475" s="955"/>
      <c r="L475" s="955"/>
    </row>
    <row r="476" spans="1:12" x14ac:dyDescent="0.2">
      <c r="A476" s="955"/>
      <c r="B476" s="955"/>
      <c r="C476" s="955"/>
      <c r="D476" s="955"/>
      <c r="E476" s="955"/>
      <c r="F476" s="955"/>
      <c r="G476" s="955"/>
      <c r="H476" s="955"/>
      <c r="I476" s="955"/>
      <c r="J476" s="955"/>
      <c r="K476" s="955"/>
      <c r="L476" s="955"/>
    </row>
    <row r="477" spans="1:12" x14ac:dyDescent="0.2">
      <c r="A477" s="955"/>
    </row>
    <row r="478" spans="1:12" x14ac:dyDescent="0.2">
      <c r="A478" s="955"/>
    </row>
    <row r="479" spans="1:12" x14ac:dyDescent="0.2">
      <c r="A479" s="955"/>
    </row>
    <row r="480" spans="1:12" x14ac:dyDescent="0.2">
      <c r="A480" s="955"/>
    </row>
    <row r="481" spans="1:1" x14ac:dyDescent="0.2">
      <c r="A481" s="955"/>
    </row>
    <row r="482" spans="1:1" x14ac:dyDescent="0.2">
      <c r="A482" s="955"/>
    </row>
    <row r="483" spans="1:1" x14ac:dyDescent="0.2">
      <c r="A483" s="955"/>
    </row>
    <row r="484" spans="1:1" x14ac:dyDescent="0.2">
      <c r="A484" s="955"/>
    </row>
    <row r="485" spans="1:1" x14ac:dyDescent="0.2">
      <c r="A485" s="955"/>
    </row>
    <row r="486" spans="1:1" x14ac:dyDescent="0.2">
      <c r="A486" s="955"/>
    </row>
    <row r="487" spans="1:1" x14ac:dyDescent="0.2">
      <c r="A487" s="955"/>
    </row>
    <row r="488" spans="1:1" x14ac:dyDescent="0.2">
      <c r="A488" s="955"/>
    </row>
    <row r="489" spans="1:1" x14ac:dyDescent="0.2">
      <c r="A489" s="955"/>
    </row>
    <row r="490" spans="1:1" x14ac:dyDescent="0.2">
      <c r="A490" s="955"/>
    </row>
    <row r="491" spans="1:1" x14ac:dyDescent="0.2">
      <c r="A491" s="955"/>
    </row>
    <row r="492" spans="1:1" x14ac:dyDescent="0.2">
      <c r="A492" s="955"/>
    </row>
    <row r="493" spans="1:1" x14ac:dyDescent="0.2">
      <c r="A493" s="955"/>
    </row>
    <row r="494" spans="1:1" x14ac:dyDescent="0.2">
      <c r="A494" s="955"/>
    </row>
    <row r="495" spans="1:1" x14ac:dyDescent="0.2">
      <c r="A495" s="955"/>
    </row>
    <row r="496" spans="1:1" x14ac:dyDescent="0.2">
      <c r="A496" s="955"/>
    </row>
    <row r="497" spans="1:1" x14ac:dyDescent="0.2">
      <c r="A497" s="955"/>
    </row>
    <row r="498" spans="1:1" x14ac:dyDescent="0.2">
      <c r="A498" s="955"/>
    </row>
    <row r="499" spans="1:1" x14ac:dyDescent="0.2">
      <c r="A499" s="955"/>
    </row>
    <row r="500" spans="1:1" x14ac:dyDescent="0.2">
      <c r="A500" s="955"/>
    </row>
    <row r="501" spans="1:1" x14ac:dyDescent="0.2">
      <c r="A501" s="955"/>
    </row>
    <row r="502" spans="1:1" x14ac:dyDescent="0.2">
      <c r="A502" s="955"/>
    </row>
    <row r="503" spans="1:1" x14ac:dyDescent="0.2">
      <c r="A503" s="955"/>
    </row>
    <row r="504" spans="1:1" x14ac:dyDescent="0.2">
      <c r="A504" s="955"/>
    </row>
    <row r="505" spans="1:1" x14ac:dyDescent="0.2">
      <c r="A505" s="955"/>
    </row>
    <row r="506" spans="1:1" x14ac:dyDescent="0.2">
      <c r="A506" s="955"/>
    </row>
    <row r="507" spans="1:1" x14ac:dyDescent="0.2">
      <c r="A507" s="955"/>
    </row>
    <row r="508" spans="1:1" x14ac:dyDescent="0.2">
      <c r="A508" s="955"/>
    </row>
    <row r="509" spans="1:1" x14ac:dyDescent="0.2">
      <c r="A509" s="955"/>
    </row>
    <row r="510" spans="1:1" x14ac:dyDescent="0.2">
      <c r="A510" s="955"/>
    </row>
    <row r="511" spans="1:1" x14ac:dyDescent="0.2">
      <c r="A511" s="955"/>
    </row>
    <row r="512" spans="1:1" x14ac:dyDescent="0.2">
      <c r="A512" s="955"/>
    </row>
    <row r="513" spans="1:12" x14ac:dyDescent="0.2">
      <c r="A513" s="955"/>
    </row>
    <row r="514" spans="1:12" x14ac:dyDescent="0.2">
      <c r="A514" s="955"/>
    </row>
    <row r="515" spans="1:12" x14ac:dyDescent="0.2">
      <c r="A515" s="955"/>
    </row>
    <row r="516" spans="1:12" x14ac:dyDescent="0.2">
      <c r="A516" s="955"/>
    </row>
    <row r="517" spans="1:12" x14ac:dyDescent="0.2">
      <c r="A517" s="955"/>
    </row>
    <row r="518" spans="1:12" x14ac:dyDescent="0.2">
      <c r="A518" s="955"/>
    </row>
    <row r="519" spans="1:12" x14ac:dyDescent="0.2">
      <c r="A519" s="955"/>
    </row>
    <row r="520" spans="1:12" x14ac:dyDescent="0.2">
      <c r="A520" s="955"/>
    </row>
    <row r="521" spans="1:12" x14ac:dyDescent="0.2">
      <c r="A521" s="955"/>
    </row>
    <row r="522" spans="1:12" x14ac:dyDescent="0.2">
      <c r="A522" s="955"/>
    </row>
    <row r="523" spans="1:12" x14ac:dyDescent="0.2">
      <c r="A523" s="955"/>
    </row>
    <row r="524" spans="1:12" x14ac:dyDescent="0.2">
      <c r="A524" s="955"/>
      <c r="B524" s="955"/>
      <c r="C524" s="955"/>
      <c r="D524" s="955"/>
      <c r="E524" s="955"/>
      <c r="F524" s="955"/>
      <c r="G524" s="955"/>
      <c r="H524" s="955"/>
      <c r="I524" s="955"/>
      <c r="J524" s="955"/>
      <c r="K524" s="955"/>
      <c r="L524" s="955"/>
    </row>
    <row r="525" spans="1:12" x14ac:dyDescent="0.2">
      <c r="A525" s="955"/>
      <c r="B525" s="955"/>
      <c r="C525" s="955"/>
      <c r="D525" s="955"/>
      <c r="E525" s="955"/>
      <c r="F525" s="955"/>
      <c r="G525" s="955"/>
      <c r="H525" s="955"/>
      <c r="I525" s="955"/>
      <c r="J525" s="955"/>
      <c r="K525" s="955"/>
      <c r="L525" s="955"/>
    </row>
    <row r="526" spans="1:12" x14ac:dyDescent="0.2">
      <c r="A526" s="955"/>
    </row>
    <row r="527" spans="1:12" x14ac:dyDescent="0.2">
      <c r="A527" s="955"/>
    </row>
    <row r="528" spans="1:12" x14ac:dyDescent="0.2">
      <c r="A528" s="955"/>
    </row>
    <row r="529" spans="1:1" x14ac:dyDescent="0.2">
      <c r="A529" s="955"/>
    </row>
    <row r="530" spans="1:1" x14ac:dyDescent="0.2">
      <c r="A530" s="955"/>
    </row>
    <row r="531" spans="1:1" x14ac:dyDescent="0.2">
      <c r="A531" s="955"/>
    </row>
    <row r="532" spans="1:1" x14ac:dyDescent="0.2">
      <c r="A532" s="955"/>
    </row>
    <row r="533" spans="1:1" x14ac:dyDescent="0.2">
      <c r="A533" s="955"/>
    </row>
    <row r="534" spans="1:1" x14ac:dyDescent="0.2">
      <c r="A534" s="955"/>
    </row>
    <row r="535" spans="1:1" x14ac:dyDescent="0.2">
      <c r="A535" s="955"/>
    </row>
    <row r="536" spans="1:1" x14ac:dyDescent="0.2">
      <c r="A536" s="955"/>
    </row>
    <row r="537" spans="1:1" x14ac:dyDescent="0.2">
      <c r="A537" s="955"/>
    </row>
    <row r="538" spans="1:1" x14ac:dyDescent="0.2">
      <c r="A538" s="955"/>
    </row>
    <row r="539" spans="1:1" x14ac:dyDescent="0.2">
      <c r="A539" s="955"/>
    </row>
    <row r="540" spans="1:1" x14ac:dyDescent="0.2">
      <c r="A540" s="955"/>
    </row>
    <row r="541" spans="1:1" x14ac:dyDescent="0.2">
      <c r="A541" s="955"/>
    </row>
    <row r="542" spans="1:1" x14ac:dyDescent="0.2">
      <c r="A542" s="955"/>
    </row>
    <row r="543" spans="1:1" x14ac:dyDescent="0.2">
      <c r="A543" s="955"/>
    </row>
    <row r="544" spans="1:1" x14ac:dyDescent="0.2">
      <c r="A544" s="955"/>
    </row>
    <row r="545" spans="1:1" x14ac:dyDescent="0.2">
      <c r="A545" s="955"/>
    </row>
    <row r="546" spans="1:1" x14ac:dyDescent="0.2">
      <c r="A546" s="955"/>
    </row>
    <row r="547" spans="1:1" x14ac:dyDescent="0.2">
      <c r="A547" s="955"/>
    </row>
    <row r="548" spans="1:1" x14ac:dyDescent="0.2">
      <c r="A548" s="955"/>
    </row>
    <row r="549" spans="1:1" x14ac:dyDescent="0.2">
      <c r="A549" s="955"/>
    </row>
    <row r="550" spans="1:1" x14ac:dyDescent="0.2">
      <c r="A550" s="955"/>
    </row>
    <row r="551" spans="1:1" x14ac:dyDescent="0.2">
      <c r="A551" s="955"/>
    </row>
    <row r="552" spans="1:1" x14ac:dyDescent="0.2">
      <c r="A552" s="955"/>
    </row>
    <row r="553" spans="1:1" x14ac:dyDescent="0.2">
      <c r="A553" s="955"/>
    </row>
    <row r="554" spans="1:1" x14ac:dyDescent="0.2">
      <c r="A554" s="955"/>
    </row>
    <row r="555" spans="1:1" x14ac:dyDescent="0.2">
      <c r="A555" s="955"/>
    </row>
    <row r="556" spans="1:1" x14ac:dyDescent="0.2">
      <c r="A556" s="955"/>
    </row>
    <row r="557" spans="1:1" x14ac:dyDescent="0.2">
      <c r="A557" s="955"/>
    </row>
    <row r="558" spans="1:1" x14ac:dyDescent="0.2">
      <c r="A558" s="955"/>
    </row>
    <row r="559" spans="1:1" x14ac:dyDescent="0.2">
      <c r="A559" s="955"/>
    </row>
    <row r="560" spans="1:1" x14ac:dyDescent="0.2">
      <c r="A560" s="955"/>
    </row>
    <row r="561" spans="1:1" x14ac:dyDescent="0.2">
      <c r="A561" s="955"/>
    </row>
    <row r="562" spans="1:1" x14ac:dyDescent="0.2">
      <c r="A562" s="955"/>
    </row>
    <row r="563" spans="1:1" x14ac:dyDescent="0.2">
      <c r="A563" s="955"/>
    </row>
    <row r="564" spans="1:1" x14ac:dyDescent="0.2">
      <c r="A564" s="955"/>
    </row>
    <row r="565" spans="1:1" x14ac:dyDescent="0.2">
      <c r="A565" s="955"/>
    </row>
    <row r="566" spans="1:1" x14ac:dyDescent="0.2">
      <c r="A566" s="955"/>
    </row>
    <row r="567" spans="1:1" x14ac:dyDescent="0.2">
      <c r="A567" s="955"/>
    </row>
    <row r="568" spans="1:1" x14ac:dyDescent="0.2">
      <c r="A568" s="955"/>
    </row>
    <row r="569" spans="1:1" x14ac:dyDescent="0.2">
      <c r="A569" s="955"/>
    </row>
    <row r="570" spans="1:1" x14ac:dyDescent="0.2">
      <c r="A570" s="955"/>
    </row>
    <row r="571" spans="1:1" x14ac:dyDescent="0.2">
      <c r="A571" s="955"/>
    </row>
  </sheetData>
  <sheetProtection algorithmName="SHA-512" hashValue="wRST42M/fZU/477u/s8SuuJkAkPOxaeAowiwMSSNqJxkXhdzZpJSQDnZfwKLNSvgvHWjakROG9SVhLZQaUEaxg==" saltValue="K+HLLf3+up2Gj7OannYHCQ==" spinCount="100000" sheet="1" objects="1" scenarios="1"/>
  <mergeCells count="3">
    <mergeCell ref="A3:H3"/>
    <mergeCell ref="A1:I1"/>
    <mergeCell ref="A2:I2"/>
  </mergeCells>
  <hyperlinks>
    <hyperlink ref="C10" r:id="rId1" xr:uid="{00000000-0004-0000-1900-000000000000}"/>
    <hyperlink ref="C9" r:id="rId2" xr:uid="{00000000-0004-0000-1900-000001000000}"/>
  </hyperlinks>
  <pageMargins left="0.56000000000000005" right="0.4" top="1" bottom="1" header="0.5" footer="0.5"/>
  <pageSetup paperSize="5" scale="95" firstPageNumber="16" orientation="landscape" useFirstPageNumber="1" r:id="rId3"/>
  <headerFooter alignWithMargins="0">
    <oddFooter>&amp;L2010 Funding Pro Forma  &amp;C7-&amp;P&amp;RUpdated 03/24/2010</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
  <sheetViews>
    <sheetView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6"/>
  </sheetPr>
  <dimension ref="A1:P63"/>
  <sheetViews>
    <sheetView zoomScale="85" zoomScaleNormal="85" workbookViewId="0">
      <pane ySplit="11" topLeftCell="A12" activePane="bottomLeft" state="frozen"/>
      <selection pane="bottomLeft" activeCell="J13" sqref="J13"/>
    </sheetView>
  </sheetViews>
  <sheetFormatPr defaultRowHeight="15" x14ac:dyDescent="0.25"/>
  <cols>
    <col min="1" max="1" width="25" customWidth="1"/>
    <col min="2" max="2" width="13.140625" customWidth="1"/>
    <col min="3" max="3" width="9.5703125" customWidth="1"/>
    <col min="5" max="5" width="3.5703125" customWidth="1"/>
    <col min="6" max="6" width="18.28515625" customWidth="1"/>
    <col min="7" max="7" width="15.140625" customWidth="1"/>
    <col min="12" max="12" width="15.140625" style="862" customWidth="1"/>
    <col min="13" max="13" width="17.5703125" style="862" customWidth="1"/>
    <col min="14" max="14" width="26.85546875" style="862" customWidth="1"/>
    <col min="15" max="15" width="18.85546875" style="862" customWidth="1"/>
    <col min="16" max="16" width="27.7109375" style="862" customWidth="1"/>
  </cols>
  <sheetData>
    <row r="1" spans="1:16" x14ac:dyDescent="0.25">
      <c r="A1" s="1205" t="s">
        <v>1290</v>
      </c>
      <c r="B1" s="1205"/>
      <c r="C1" s="1205"/>
      <c r="D1" s="1205"/>
      <c r="E1" s="1205"/>
      <c r="F1" s="1205"/>
      <c r="G1" s="1205"/>
    </row>
    <row r="2" spans="1:16" x14ac:dyDescent="0.25">
      <c r="A2" s="351"/>
      <c r="B2" s="9"/>
      <c r="C2" s="12"/>
      <c r="D2" s="12"/>
      <c r="E2" s="352"/>
      <c r="F2" s="352"/>
      <c r="G2" s="352"/>
    </row>
    <row r="3" spans="1:16" x14ac:dyDescent="0.25">
      <c r="A3" s="23" t="s">
        <v>1</v>
      </c>
      <c r="B3" s="1206">
        <f>Summary!B3</f>
        <v>0</v>
      </c>
      <c r="C3" s="1206"/>
      <c r="D3" s="1206"/>
      <c r="E3" s="1206"/>
      <c r="F3" s="24" t="s">
        <v>2</v>
      </c>
      <c r="G3" s="40">
        <f>Summary!H3</f>
        <v>0</v>
      </c>
    </row>
    <row r="4" spans="1:16" x14ac:dyDescent="0.25">
      <c r="L4" s="862" t="s">
        <v>1321</v>
      </c>
      <c r="M4" s="862" t="s">
        <v>1304</v>
      </c>
    </row>
    <row r="5" spans="1:16" x14ac:dyDescent="0.25">
      <c r="A5" t="s">
        <v>1291</v>
      </c>
      <c r="B5" s="878"/>
      <c r="E5" s="860" t="str">
        <f>Summary!G8</f>
        <v>--</v>
      </c>
      <c r="F5" t="str">
        <f>Summary!H8</f>
        <v>Acq/Rehab</v>
      </c>
      <c r="L5" s="857"/>
      <c r="M5" s="863"/>
      <c r="N5" s="863"/>
      <c r="O5" s="863"/>
      <c r="P5" s="863"/>
    </row>
    <row r="6" spans="1:16" x14ac:dyDescent="0.25">
      <c r="A6" t="s">
        <v>1305</v>
      </c>
      <c r="B6" t="str">
        <f>IF(E6="X","New",IF(E5="X","Acq/Rehab",IF(E7="X","Acq/Rehab","--")))</f>
        <v>--</v>
      </c>
      <c r="E6" s="860" t="str">
        <f>Summary!G9</f>
        <v>--</v>
      </c>
      <c r="F6" t="str">
        <f>Summary!H9</f>
        <v>New Construction</v>
      </c>
      <c r="L6" s="862" t="s">
        <v>1322</v>
      </c>
      <c r="M6" s="859" t="s">
        <v>1302</v>
      </c>
      <c r="N6" s="863"/>
      <c r="O6" s="863"/>
      <c r="P6" s="863"/>
    </row>
    <row r="7" spans="1:16" ht="15.75" thickBot="1" x14ac:dyDescent="0.3">
      <c r="A7" t="s">
        <v>1306</v>
      </c>
      <c r="B7" t="str">
        <f>IF(E8="X","Pres","--")</f>
        <v>--</v>
      </c>
      <c r="E7" s="860" t="str">
        <f>Summary!G10</f>
        <v>--</v>
      </c>
      <c r="F7" t="str">
        <f>Summary!H10</f>
        <v>Rehab</v>
      </c>
      <c r="L7" s="858"/>
      <c r="M7" s="863"/>
      <c r="N7" s="863"/>
      <c r="O7" s="863"/>
      <c r="P7" s="863"/>
    </row>
    <row r="8" spans="1:16" x14ac:dyDescent="0.25">
      <c r="E8" s="860" t="str">
        <f>Summary!G11</f>
        <v>--</v>
      </c>
      <c r="F8" t="str">
        <f>Summary!H11</f>
        <v>Preservation</v>
      </c>
      <c r="L8" s="864"/>
      <c r="M8" s="865" t="s">
        <v>1293</v>
      </c>
      <c r="N8" s="865" t="s">
        <v>1294</v>
      </c>
      <c r="O8" s="865" t="s">
        <v>1292</v>
      </c>
      <c r="P8" s="865" t="s">
        <v>1292</v>
      </c>
    </row>
    <row r="9" spans="1:16" ht="15.75" thickBot="1" x14ac:dyDescent="0.3">
      <c r="L9" s="866" t="s">
        <v>1295</v>
      </c>
      <c r="M9" s="867" t="s">
        <v>131</v>
      </c>
      <c r="N9" s="867" t="s">
        <v>1296</v>
      </c>
      <c r="O9" s="867" t="s">
        <v>131</v>
      </c>
      <c r="P9" s="867" t="s">
        <v>1296</v>
      </c>
    </row>
    <row r="10" spans="1:16" x14ac:dyDescent="0.25">
      <c r="A10" s="1204" t="s">
        <v>1307</v>
      </c>
      <c r="B10" s="1204"/>
      <c r="C10" s="1204"/>
      <c r="D10" s="880" t="str">
        <f>IF(AND(B5=L10,B6="New"),20%,IF(AND(B5=L13,B6="New"),18%,IF(AND(B5=L16,B6="New"),16%,IF(AND(B5=L19,B6="New"),14%,IF(AND(B5=L10,B6=F5),22%,IF(AND(B5=L13,B6=F5),20%,IF(AND(B5=L16,B6=F5),18%,IF(AND(B5=L19,B6=F5),16%,"--"))))))))</f>
        <v>--</v>
      </c>
      <c r="F10" s="875" t="s">
        <v>1320</v>
      </c>
      <c r="G10" s="876" t="str">
        <f>IF(ISERROR((D10*B34)+D11),"--",(D10*B34)+D11)</f>
        <v>--</v>
      </c>
      <c r="L10" s="1195" t="s">
        <v>1297</v>
      </c>
      <c r="M10" s="1198">
        <v>0.2</v>
      </c>
      <c r="N10" s="868">
        <v>0.22</v>
      </c>
      <c r="O10" s="1198">
        <v>0.18</v>
      </c>
      <c r="P10" s="868">
        <v>0.2</v>
      </c>
    </row>
    <row r="11" spans="1:16" x14ac:dyDescent="0.25">
      <c r="A11" s="861" t="s">
        <v>1308</v>
      </c>
      <c r="D11" s="871">
        <f>IF(E8="X",(5500*Summary!E13),IF(B6=F5,(Summary!E13*4000),0))</f>
        <v>0</v>
      </c>
      <c r="L11" s="1196"/>
      <c r="M11" s="1199"/>
      <c r="N11" s="869" t="s">
        <v>1303</v>
      </c>
      <c r="O11" s="1199"/>
      <c r="P11" s="869" t="s">
        <v>1303</v>
      </c>
    </row>
    <row r="12" spans="1:16" ht="15.75" thickBot="1" x14ac:dyDescent="0.3">
      <c r="L12" s="1197"/>
      <c r="M12" s="1200"/>
      <c r="N12" s="870" t="s">
        <v>1298</v>
      </c>
      <c r="O12" s="1200"/>
      <c r="P12" s="870" t="s">
        <v>1298</v>
      </c>
    </row>
    <row r="13" spans="1:16" x14ac:dyDescent="0.25">
      <c r="A13" s="874" t="s">
        <v>1309</v>
      </c>
      <c r="L13" s="1195" t="s">
        <v>1299</v>
      </c>
      <c r="M13" s="1198">
        <v>0.18</v>
      </c>
      <c r="N13" s="868">
        <v>0.2</v>
      </c>
      <c r="O13" s="1198">
        <v>0.16</v>
      </c>
      <c r="P13" s="868">
        <v>0.18</v>
      </c>
    </row>
    <row r="14" spans="1:16" x14ac:dyDescent="0.25">
      <c r="A14" t="s">
        <v>1310</v>
      </c>
      <c r="B14" s="871">
        <f>'Uses of Funds'!C89</f>
        <v>0</v>
      </c>
      <c r="C14" s="872" t="s">
        <v>1314</v>
      </c>
      <c r="L14" s="1196"/>
      <c r="M14" s="1199"/>
      <c r="N14" s="869" t="s">
        <v>1303</v>
      </c>
      <c r="O14" s="1199"/>
      <c r="P14" s="869" t="s">
        <v>1303</v>
      </c>
    </row>
    <row r="15" spans="1:16" ht="15.75" thickBot="1" x14ac:dyDescent="0.3">
      <c r="A15" t="s">
        <v>1311</v>
      </c>
      <c r="B15" s="871">
        <f>'Uses of Funds'!C90</f>
        <v>0</v>
      </c>
      <c r="C15" s="872" t="s">
        <v>1314</v>
      </c>
      <c r="L15" s="1197"/>
      <c r="M15" s="1200"/>
      <c r="N15" s="870" t="s">
        <v>1298</v>
      </c>
      <c r="O15" s="1200"/>
      <c r="P15" s="870" t="s">
        <v>1298</v>
      </c>
    </row>
    <row r="16" spans="1:16" x14ac:dyDescent="0.25">
      <c r="A16" t="s">
        <v>1312</v>
      </c>
      <c r="B16" s="877"/>
      <c r="C16" s="1201" t="s">
        <v>1313</v>
      </c>
      <c r="D16" s="1201"/>
      <c r="E16" s="1201"/>
      <c r="F16" s="1201"/>
      <c r="G16" s="1201"/>
      <c r="L16" s="1195" t="s">
        <v>1300</v>
      </c>
      <c r="M16" s="1198">
        <v>0.16</v>
      </c>
      <c r="N16" s="868">
        <v>0.18</v>
      </c>
      <c r="O16" s="1198">
        <v>0.14000000000000001</v>
      </c>
      <c r="P16" s="868">
        <v>0.16</v>
      </c>
    </row>
    <row r="17" spans="1:16" x14ac:dyDescent="0.25">
      <c r="C17" s="1201"/>
      <c r="D17" s="1201"/>
      <c r="E17" s="1201"/>
      <c r="F17" s="1201"/>
      <c r="G17" s="1201"/>
      <c r="L17" s="1196"/>
      <c r="M17" s="1199"/>
      <c r="N17" s="869" t="s">
        <v>1303</v>
      </c>
      <c r="O17" s="1199"/>
      <c r="P17" s="869" t="s">
        <v>1303</v>
      </c>
    </row>
    <row r="18" spans="1:16" ht="15.75" thickBot="1" x14ac:dyDescent="0.3">
      <c r="C18" s="1201"/>
      <c r="D18" s="1201"/>
      <c r="E18" s="1201"/>
      <c r="F18" s="1201"/>
      <c r="G18" s="1201"/>
      <c r="L18" s="1197"/>
      <c r="M18" s="1200"/>
      <c r="N18" s="870" t="s">
        <v>1298</v>
      </c>
      <c r="O18" s="1200"/>
      <c r="P18" s="870" t="s">
        <v>1298</v>
      </c>
    </row>
    <row r="19" spans="1:16" x14ac:dyDescent="0.25">
      <c r="C19" s="1201"/>
      <c r="D19" s="1201"/>
      <c r="E19" s="1201"/>
      <c r="F19" s="1201"/>
      <c r="G19" s="1201"/>
      <c r="L19" s="1195" t="s">
        <v>1301</v>
      </c>
      <c r="M19" s="1198">
        <v>0.14000000000000001</v>
      </c>
      <c r="N19" s="868">
        <v>0.16</v>
      </c>
      <c r="O19" s="1198">
        <v>0.12</v>
      </c>
      <c r="P19" s="868">
        <v>0.14000000000000001</v>
      </c>
    </row>
    <row r="20" spans="1:16" x14ac:dyDescent="0.25">
      <c r="A20" t="s">
        <v>1315</v>
      </c>
      <c r="B20" s="873">
        <f>SUM(B14:B16)</f>
        <v>0</v>
      </c>
      <c r="L20" s="1196"/>
      <c r="M20" s="1199"/>
      <c r="N20" s="869" t="s">
        <v>1303</v>
      </c>
      <c r="O20" s="1199"/>
      <c r="P20" s="869" t="s">
        <v>1303</v>
      </c>
    </row>
    <row r="21" spans="1:16" ht="15.75" thickBot="1" x14ac:dyDescent="0.3">
      <c r="L21" s="1197"/>
      <c r="M21" s="1200"/>
      <c r="N21" s="870" t="s">
        <v>1298</v>
      </c>
      <c r="O21" s="1200"/>
      <c r="P21" s="870" t="s">
        <v>1298</v>
      </c>
    </row>
    <row r="23" spans="1:16" x14ac:dyDescent="0.25">
      <c r="A23" s="874" t="s">
        <v>1316</v>
      </c>
    </row>
    <row r="24" spans="1:16" x14ac:dyDescent="0.25">
      <c r="A24" t="s">
        <v>1048</v>
      </c>
      <c r="B24" s="871">
        <f>Summary!D24</f>
        <v>0</v>
      </c>
    </row>
    <row r="25" spans="1:16" x14ac:dyDescent="0.25">
      <c r="A25" s="861" t="s">
        <v>1317</v>
      </c>
    </row>
    <row r="26" spans="1:16" x14ac:dyDescent="0.25">
      <c r="A26" t="s">
        <v>143</v>
      </c>
      <c r="B26" s="871">
        <f>Summary!D25</f>
        <v>0</v>
      </c>
      <c r="C26" s="872"/>
    </row>
    <row r="27" spans="1:16" x14ac:dyDescent="0.25">
      <c r="A27" t="str">
        <f t="shared" ref="A27:B29" si="0">A14</f>
        <v>Developer Fee:</v>
      </c>
      <c r="B27" s="871">
        <f t="shared" si="0"/>
        <v>0</v>
      </c>
      <c r="C27" s="872" t="s">
        <v>1314</v>
      </c>
    </row>
    <row r="28" spans="1:16" x14ac:dyDescent="0.25">
      <c r="A28" t="str">
        <f t="shared" si="0"/>
        <v xml:space="preserve">Consultant Fee: </v>
      </c>
      <c r="B28" s="871">
        <f t="shared" si="0"/>
        <v>0</v>
      </c>
      <c r="C28" s="872" t="s">
        <v>1314</v>
      </c>
    </row>
    <row r="29" spans="1:16" x14ac:dyDescent="0.25">
      <c r="A29" t="str">
        <f t="shared" si="0"/>
        <v xml:space="preserve">Other Consultant Fee: </v>
      </c>
      <c r="B29" s="871">
        <f t="shared" si="0"/>
        <v>0</v>
      </c>
    </row>
    <row r="30" spans="1:16" x14ac:dyDescent="0.25">
      <c r="A30" t="s">
        <v>1318</v>
      </c>
      <c r="B30" s="877"/>
      <c r="C30" s="1201" t="s">
        <v>1313</v>
      </c>
      <c r="D30" s="1201"/>
      <c r="E30" s="1201"/>
      <c r="F30" s="1201"/>
      <c r="G30" s="1201"/>
    </row>
    <row r="31" spans="1:16" x14ac:dyDescent="0.25">
      <c r="C31" s="1201"/>
      <c r="D31" s="1201"/>
      <c r="E31" s="1201"/>
      <c r="F31" s="1201"/>
      <c r="G31" s="1201"/>
    </row>
    <row r="32" spans="1:16" x14ac:dyDescent="0.25">
      <c r="C32" s="1201"/>
      <c r="D32" s="1201"/>
      <c r="E32" s="1201"/>
      <c r="F32" s="1201"/>
      <c r="G32" s="1201"/>
    </row>
    <row r="33" spans="1:7" x14ac:dyDescent="0.25">
      <c r="C33" s="1201"/>
      <c r="D33" s="1201"/>
      <c r="E33" s="1201"/>
      <c r="F33" s="1201"/>
      <c r="G33" s="1201"/>
    </row>
    <row r="34" spans="1:7" x14ac:dyDescent="0.25">
      <c r="A34" t="s">
        <v>1319</v>
      </c>
      <c r="B34" s="873">
        <f>B24-(B26+B27+B28+B29+B30)</f>
        <v>0</v>
      </c>
    </row>
    <row r="37" spans="1:7" x14ac:dyDescent="0.25">
      <c r="A37" s="1202" t="s">
        <v>1325</v>
      </c>
      <c r="B37" s="1202"/>
      <c r="C37" s="1202"/>
      <c r="D37" s="1202"/>
      <c r="E37" s="1202"/>
    </row>
    <row r="38" spans="1:7" x14ac:dyDescent="0.25">
      <c r="A38" s="1203" t="s">
        <v>1324</v>
      </c>
      <c r="B38" s="1203"/>
      <c r="C38" s="1203"/>
      <c r="D38" s="1203"/>
      <c r="E38" s="1203"/>
      <c r="F38" s="871">
        <f>B20-D11</f>
        <v>0</v>
      </c>
    </row>
    <row r="39" spans="1:7" x14ac:dyDescent="0.25">
      <c r="A39" s="1203" t="s">
        <v>1323</v>
      </c>
      <c r="B39" s="1203"/>
      <c r="C39" s="1203"/>
      <c r="D39" s="1203"/>
      <c r="E39" s="1203"/>
      <c r="F39" s="881" t="str">
        <f>IF(ISERROR(F38/B34),"-",F38/B34)</f>
        <v>-</v>
      </c>
    </row>
    <row r="40" spans="1:7" x14ac:dyDescent="0.25">
      <c r="A40" s="1194" t="s">
        <v>1326</v>
      </c>
      <c r="B40" s="1194"/>
      <c r="C40" s="1194"/>
      <c r="D40" s="1194"/>
      <c r="E40" s="1194"/>
      <c r="F40" s="879" t="str">
        <f>IF(F39="-","-",IF(F39&lt;=D10,"Yes","No"))</f>
        <v>-</v>
      </c>
    </row>
    <row r="60" spans="1:1" x14ac:dyDescent="0.25">
      <c r="A60" t="s">
        <v>1297</v>
      </c>
    </row>
    <row r="61" spans="1:1" x14ac:dyDescent="0.25">
      <c r="A61" t="s">
        <v>1299</v>
      </c>
    </row>
    <row r="62" spans="1:1" x14ac:dyDescent="0.25">
      <c r="A62" t="s">
        <v>1300</v>
      </c>
    </row>
    <row r="63" spans="1:1" x14ac:dyDescent="0.25">
      <c r="A63" t="s">
        <v>1301</v>
      </c>
    </row>
  </sheetData>
  <sheetProtection algorithmName="SHA-512" hashValue="eOoPvZ+ngNV+2FFefjsgmcBTwRFuGEtoG2Q9S0qamQ2ZFGA1SHZ3h0I9MAdC4qaAincxytvW/dnynnzrZjXVVA==" saltValue="ZZMpXUTT1UXPilq5yuzWZg==" spinCount="100000" sheet="1" objects="1" scenarios="1" formatColumns="0" formatRows="0"/>
  <mergeCells count="21">
    <mergeCell ref="L13:L15"/>
    <mergeCell ref="O13:O15"/>
    <mergeCell ref="M13:M15"/>
    <mergeCell ref="A10:C10"/>
    <mergeCell ref="A1:G1"/>
    <mergeCell ref="B3:E3"/>
    <mergeCell ref="L10:L12"/>
    <mergeCell ref="O10:O12"/>
    <mergeCell ref="M10:M12"/>
    <mergeCell ref="A40:E40"/>
    <mergeCell ref="L16:L18"/>
    <mergeCell ref="O16:O18"/>
    <mergeCell ref="M16:M18"/>
    <mergeCell ref="L19:L21"/>
    <mergeCell ref="O19:O21"/>
    <mergeCell ref="M19:M21"/>
    <mergeCell ref="C16:G19"/>
    <mergeCell ref="C30:G33"/>
    <mergeCell ref="A37:E37"/>
    <mergeCell ref="A38:E38"/>
    <mergeCell ref="A39:E39"/>
  </mergeCells>
  <dataValidations count="3">
    <dataValidation type="list" allowBlank="1" showInputMessage="1" showErrorMessage="1" sqref="B5" xr:uid="{00000000-0002-0000-0200-000000000000}">
      <formula1>$A$60:$A$63</formula1>
    </dataValidation>
    <dataValidation type="decimal" allowBlank="1" showInputMessage="1" showErrorMessage="1" sqref="B16" xr:uid="{00000000-0002-0000-0200-000001000000}">
      <formula1>0</formula1>
      <formula2>100000000000000</formula2>
    </dataValidation>
    <dataValidation type="decimal" allowBlank="1" showInputMessage="1" showErrorMessage="1" sqref="B30" xr:uid="{00000000-0002-0000-0200-000002000000}">
      <formula1>0</formula1>
      <formula2>1000000000000000000</formula2>
    </dataValidation>
  </dataValidations>
  <printOptions horizontalCentered="1"/>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tabColor rgb="FF00B0F0"/>
    <pageSetUpPr fitToPage="1"/>
  </sheetPr>
  <dimension ref="A3:P27"/>
  <sheetViews>
    <sheetView workbookViewId="0">
      <selection activeCell="G12" sqref="G12"/>
    </sheetView>
  </sheetViews>
  <sheetFormatPr defaultRowHeight="15" x14ac:dyDescent="0.25"/>
  <cols>
    <col min="1" max="1" width="16.5703125" customWidth="1"/>
    <col min="4" max="4" width="19.5703125" bestFit="1" customWidth="1"/>
    <col min="5" max="5" width="15.85546875" customWidth="1"/>
    <col min="6" max="6" width="18.140625" customWidth="1"/>
    <col min="7" max="7" width="27.7109375" customWidth="1"/>
    <col min="16" max="16" width="9.140625" hidden="1" customWidth="1"/>
  </cols>
  <sheetData>
    <row r="3" spans="1:16" x14ac:dyDescent="0.25">
      <c r="P3" t="s">
        <v>417</v>
      </c>
    </row>
    <row r="4" spans="1:16" x14ac:dyDescent="0.25">
      <c r="B4" s="1207" t="s">
        <v>1</v>
      </c>
      <c r="C4" s="1207"/>
      <c r="D4" s="1208">
        <f>Summary!B3</f>
        <v>0</v>
      </c>
      <c r="E4" s="1208"/>
      <c r="F4" s="1208"/>
      <c r="G4" s="1208"/>
      <c r="P4" t="s">
        <v>418</v>
      </c>
    </row>
    <row r="5" spans="1:16" x14ac:dyDescent="0.25">
      <c r="B5" s="533"/>
      <c r="C5" s="533"/>
      <c r="D5" s="525"/>
      <c r="E5" s="525"/>
      <c r="F5" s="525"/>
      <c r="G5" s="525"/>
    </row>
    <row r="6" spans="1:16" x14ac:dyDescent="0.25">
      <c r="B6" s="1209" t="s">
        <v>939</v>
      </c>
      <c r="C6" s="1209"/>
      <c r="D6" s="1210" t="str">
        <f>'Uses of Funds'!C13</f>
        <v>Initial Application</v>
      </c>
      <c r="E6" s="1208"/>
      <c r="F6" s="153" t="s">
        <v>137</v>
      </c>
      <c r="G6" s="245">
        <f>Summary!H3</f>
        <v>0</v>
      </c>
    </row>
    <row r="7" spans="1:16" x14ac:dyDescent="0.25">
      <c r="B7" s="690"/>
      <c r="C7" s="691"/>
      <c r="D7" s="690"/>
      <c r="E7" s="690"/>
      <c r="F7" s="690"/>
      <c r="G7" s="690"/>
    </row>
    <row r="8" spans="1:16" ht="15.75" thickBot="1" x14ac:dyDescent="0.3">
      <c r="B8" s="692"/>
      <c r="C8" s="692"/>
      <c r="D8" s="692"/>
      <c r="E8" s="692"/>
      <c r="F8" s="692"/>
      <c r="G8" s="692"/>
    </row>
    <row r="9" spans="1:16" x14ac:dyDescent="0.25">
      <c r="B9" s="692"/>
      <c r="C9" s="695"/>
      <c r="D9" s="883" t="s">
        <v>1329</v>
      </c>
      <c r="E9" s="893"/>
      <c r="F9" s="1214" t="s">
        <v>1353</v>
      </c>
      <c r="G9" s="1215"/>
    </row>
    <row r="10" spans="1:16" x14ac:dyDescent="0.25">
      <c r="B10" s="692"/>
      <c r="C10" s="695"/>
      <c r="D10" s="884" t="s">
        <v>1335</v>
      </c>
      <c r="E10" s="894"/>
      <c r="F10" s="888"/>
      <c r="G10" s="889"/>
    </row>
    <row r="11" spans="1:16" x14ac:dyDescent="0.25">
      <c r="B11" s="692"/>
      <c r="C11" s="695"/>
      <c r="D11" s="884" t="s">
        <v>1333</v>
      </c>
      <c r="E11" s="923" t="s">
        <v>418</v>
      </c>
      <c r="F11" s="884" t="s">
        <v>1332</v>
      </c>
      <c r="G11" s="887">
        <f>IF(E14&gt;10000000,150000,E14*0.015)</f>
        <v>0</v>
      </c>
    </row>
    <row r="12" spans="1:16" x14ac:dyDescent="0.25">
      <c r="B12" s="692"/>
      <c r="D12" s="884" t="s">
        <v>1330</v>
      </c>
      <c r="E12" s="895"/>
      <c r="F12" s="884" t="s">
        <v>1334</v>
      </c>
      <c r="G12" s="887">
        <f>IF(E11="Yes",E14*0.005,0)</f>
        <v>0</v>
      </c>
    </row>
    <row r="13" spans="1:16" ht="15.75" thickBot="1" x14ac:dyDescent="0.3">
      <c r="A13" s="918" t="s">
        <v>1354</v>
      </c>
      <c r="B13" s="692"/>
      <c r="D13" s="885" t="s">
        <v>1331</v>
      </c>
      <c r="E13" s="896"/>
      <c r="F13" s="890"/>
      <c r="G13" s="891"/>
    </row>
    <row r="14" spans="1:16" ht="15.75" thickBot="1" x14ac:dyDescent="0.3">
      <c r="B14" s="692"/>
      <c r="D14" s="886" t="s">
        <v>1328</v>
      </c>
      <c r="E14" s="892">
        <f>E12+E13</f>
        <v>0</v>
      </c>
      <c r="F14" s="924" t="s">
        <v>814</v>
      </c>
      <c r="G14" s="925">
        <f>G11+G12</f>
        <v>0</v>
      </c>
    </row>
    <row r="15" spans="1:16" x14ac:dyDescent="0.25">
      <c r="B15" s="692"/>
      <c r="C15" s="695"/>
      <c r="D15" s="695"/>
      <c r="E15" s="695"/>
      <c r="F15" s="695"/>
      <c r="G15" s="695"/>
    </row>
    <row r="16" spans="1:16" ht="15.75" thickBot="1" x14ac:dyDescent="0.3">
      <c r="B16" s="692"/>
      <c r="C16" s="695"/>
      <c r="D16" s="695"/>
      <c r="E16" s="695"/>
      <c r="F16" s="695"/>
      <c r="G16" s="695"/>
    </row>
    <row r="17" spans="2:7" x14ac:dyDescent="0.25">
      <c r="B17" s="692"/>
      <c r="C17" s="1211" t="s">
        <v>1046</v>
      </c>
      <c r="D17" s="1212"/>
      <c r="E17" s="1212"/>
      <c r="F17" s="1212"/>
      <c r="G17" s="1213"/>
    </row>
    <row r="18" spans="2:7" x14ac:dyDescent="0.25">
      <c r="B18" s="692"/>
      <c r="C18" s="700"/>
      <c r="D18" s="693"/>
      <c r="E18" s="693"/>
      <c r="F18" s="693"/>
      <c r="G18" s="699"/>
    </row>
    <row r="19" spans="2:7" x14ac:dyDescent="0.25">
      <c r="B19" s="692"/>
      <c r="C19" s="698" t="s">
        <v>1327</v>
      </c>
      <c r="D19" s="693"/>
      <c r="E19" s="693"/>
      <c r="F19" s="693"/>
      <c r="G19" s="699"/>
    </row>
    <row r="20" spans="2:7" x14ac:dyDescent="0.25">
      <c r="B20" s="692"/>
      <c r="C20" s="700"/>
      <c r="D20" s="693" t="s">
        <v>1047</v>
      </c>
      <c r="E20" s="696">
        <f>E14</f>
        <v>0</v>
      </c>
      <c r="F20" s="693"/>
      <c r="G20" s="699"/>
    </row>
    <row r="21" spans="2:7" x14ac:dyDescent="0.25">
      <c r="B21" s="692"/>
      <c r="C21" s="700"/>
      <c r="D21" s="693"/>
      <c r="E21" s="694"/>
      <c r="F21" s="693"/>
      <c r="G21" s="699"/>
    </row>
    <row r="22" spans="2:7" x14ac:dyDescent="0.25">
      <c r="B22" s="692"/>
      <c r="C22" s="700"/>
      <c r="D22" s="693" t="s">
        <v>1050</v>
      </c>
      <c r="E22" s="696">
        <f>'LIHTC Calc (summary)'!K32</f>
        <v>0</v>
      </c>
      <c r="F22" s="693"/>
      <c r="G22" s="699"/>
    </row>
    <row r="23" spans="2:7" x14ac:dyDescent="0.25">
      <c r="B23" s="692"/>
      <c r="C23" s="700"/>
      <c r="D23" s="693" t="s">
        <v>1051</v>
      </c>
      <c r="E23" s="696">
        <f>'Uses of Funds'!E16</f>
        <v>0</v>
      </c>
      <c r="F23" s="693"/>
      <c r="G23" s="699"/>
    </row>
    <row r="24" spans="2:7" x14ac:dyDescent="0.25">
      <c r="B24" s="692"/>
      <c r="C24" s="700"/>
      <c r="D24" s="693" t="s">
        <v>1052</v>
      </c>
      <c r="E24" s="697">
        <f>SUM(E22:E23)</f>
        <v>0</v>
      </c>
      <c r="F24" s="693"/>
      <c r="G24" s="699"/>
    </row>
    <row r="25" spans="2:7" x14ac:dyDescent="0.25">
      <c r="B25" s="692"/>
      <c r="C25" s="700"/>
      <c r="D25" s="693"/>
      <c r="E25" s="693"/>
      <c r="F25" s="693"/>
      <c r="G25" s="699"/>
    </row>
    <row r="26" spans="2:7" ht="15.75" thickBot="1" x14ac:dyDescent="0.3">
      <c r="B26" s="692"/>
      <c r="C26" s="701"/>
      <c r="D26" s="702" t="s">
        <v>1053</v>
      </c>
      <c r="E26" s="703">
        <f>IF(ISERROR(+E20/+E24),,+E20/+E24)</f>
        <v>0</v>
      </c>
      <c r="F26" s="705" t="s">
        <v>1049</v>
      </c>
      <c r="G26" s="704"/>
    </row>
    <row r="27" spans="2:7" x14ac:dyDescent="0.25">
      <c r="B27" s="690"/>
      <c r="C27" s="690"/>
      <c r="D27" s="688"/>
      <c r="E27" s="690"/>
      <c r="F27" s="689"/>
      <c r="G27" s="690"/>
    </row>
  </sheetData>
  <sheetProtection algorithmName="SHA-512" hashValue="SgBCjXAB7Kzoy234snl/vBwR1VbKI66PXIR0qMpI123U6QyNXQg6nRbe9mDWOjlNk05I0XPHWy/7ZA/TaUjwlA==" saltValue="GX2UDQyXLVN0znF6nv0StA==" spinCount="100000" sheet="1" objects="1" scenarios="1" formatColumns="0" formatRows="0"/>
  <mergeCells count="6">
    <mergeCell ref="B4:C4"/>
    <mergeCell ref="D4:G4"/>
    <mergeCell ref="B6:C6"/>
    <mergeCell ref="D6:E6"/>
    <mergeCell ref="C17:G17"/>
    <mergeCell ref="F9:G9"/>
  </mergeCells>
  <dataValidations count="1">
    <dataValidation type="list" allowBlank="1" showInputMessage="1" showErrorMessage="1" sqref="E11" xr:uid="{00000000-0002-0000-0300-000000000000}">
      <formula1>$P$3:$P$4</formula1>
    </dataValidation>
  </dataValidations>
  <pageMargins left="0.7" right="0.7" top="0.75" bottom="0.75" header="0.3" footer="0.3"/>
  <pageSetup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6"/>
    <pageSetUpPr fitToPage="1"/>
  </sheetPr>
  <dimension ref="A1:K120"/>
  <sheetViews>
    <sheetView showGridLines="0" zoomScale="85" zoomScaleNormal="85" workbookViewId="0">
      <pane ySplit="6" topLeftCell="A7" activePane="bottomLeft" state="frozen"/>
      <selection activeCell="E12" sqref="E12:U12"/>
      <selection pane="bottomLeft" activeCell="A32" sqref="A32:A33"/>
    </sheetView>
  </sheetViews>
  <sheetFormatPr defaultColWidth="9.140625" defaultRowHeight="12.75" x14ac:dyDescent="0.2"/>
  <cols>
    <col min="1" max="1" width="32.7109375" style="5" customWidth="1"/>
    <col min="2" max="3" width="12.7109375" style="352" customWidth="1"/>
    <col min="4" max="4" width="11.7109375" style="352" customWidth="1"/>
    <col min="5" max="5" width="13.28515625" style="352" customWidth="1"/>
    <col min="6" max="6" width="12.7109375" style="352" customWidth="1"/>
    <col min="7" max="7" width="13.85546875" style="352" customWidth="1"/>
    <col min="8" max="9" width="9.140625" style="5"/>
    <col min="10" max="10" width="32.85546875" style="352" customWidth="1"/>
    <col min="11" max="16384" width="9.140625" style="5"/>
  </cols>
  <sheetData>
    <row r="1" spans="1:11" ht="15" x14ac:dyDescent="0.25">
      <c r="A1" s="1205" t="s">
        <v>0</v>
      </c>
      <c r="B1" s="1205"/>
      <c r="C1" s="1205"/>
      <c r="D1" s="1205"/>
      <c r="E1" s="1205"/>
      <c r="F1" s="1205"/>
      <c r="G1" s="1205"/>
      <c r="J1" s="355" t="s">
        <v>25</v>
      </c>
    </row>
    <row r="2" spans="1:11" x14ac:dyDescent="0.2">
      <c r="A2" s="351"/>
      <c r="B2" s="9"/>
      <c r="C2" s="12"/>
      <c r="D2" s="12"/>
      <c r="J2" s="352" t="s">
        <v>29</v>
      </c>
    </row>
    <row r="3" spans="1:11" s="10" customFormat="1" ht="15" x14ac:dyDescent="0.25">
      <c r="A3" s="23" t="s">
        <v>1</v>
      </c>
      <c r="B3" s="1206">
        <f>Summary!B3</f>
        <v>0</v>
      </c>
      <c r="C3" s="1206"/>
      <c r="D3" s="1206"/>
      <c r="E3" s="1206"/>
      <c r="F3" s="24" t="s">
        <v>2</v>
      </c>
      <c r="G3" s="40">
        <f>Summary!H3</f>
        <v>0</v>
      </c>
      <c r="J3" s="353" t="s">
        <v>26</v>
      </c>
    </row>
    <row r="4" spans="1:11" x14ac:dyDescent="0.2">
      <c r="A4" s="2"/>
      <c r="C4" s="13"/>
      <c r="D4" s="13"/>
      <c r="J4" s="354" t="s">
        <v>27</v>
      </c>
    </row>
    <row r="5" spans="1:11" x14ac:dyDescent="0.2">
      <c r="A5" s="7"/>
      <c r="B5" s="1217"/>
      <c r="C5" s="1217"/>
      <c r="D5" s="1217"/>
      <c r="E5" s="1218"/>
      <c r="F5" s="1219" t="s">
        <v>4</v>
      </c>
      <c r="G5" s="1220"/>
      <c r="J5" s="29" t="s">
        <v>28</v>
      </c>
    </row>
    <row r="6" spans="1:11" ht="51" x14ac:dyDescent="0.2">
      <c r="A6" s="22" t="s">
        <v>5</v>
      </c>
      <c r="B6" s="20" t="s">
        <v>861</v>
      </c>
      <c r="C6" s="20" t="s">
        <v>862</v>
      </c>
      <c r="D6" s="357" t="s">
        <v>863</v>
      </c>
      <c r="E6" s="21" t="s">
        <v>6</v>
      </c>
      <c r="F6" s="70" t="s">
        <v>7</v>
      </c>
      <c r="G6" s="71" t="s">
        <v>6</v>
      </c>
      <c r="J6" s="30" t="s">
        <v>30</v>
      </c>
    </row>
    <row r="7" spans="1:11" ht="15" customHeight="1" x14ac:dyDescent="0.2">
      <c r="A7" s="1221" t="s">
        <v>996</v>
      </c>
      <c r="B7" s="1221"/>
      <c r="C7" s="1221"/>
      <c r="D7" s="1221"/>
      <c r="E7" s="1221"/>
      <c r="F7" s="1221"/>
      <c r="G7" s="1222"/>
      <c r="J7" s="1216"/>
      <c r="K7" s="620"/>
    </row>
    <row r="8" spans="1:11" ht="15" customHeight="1" x14ac:dyDescent="0.2">
      <c r="A8" s="603" t="s">
        <v>993</v>
      </c>
      <c r="B8" s="606"/>
      <c r="C8" s="606"/>
      <c r="D8" s="290"/>
      <c r="E8" s="287"/>
      <c r="F8" s="363"/>
      <c r="G8" s="364"/>
      <c r="J8" s="1216"/>
      <c r="K8" s="620"/>
    </row>
    <row r="9" spans="1:11" ht="12.75" customHeight="1" x14ac:dyDescent="0.2">
      <c r="A9" s="603" t="s">
        <v>994</v>
      </c>
      <c r="B9" s="606"/>
      <c r="C9" s="606"/>
      <c r="D9" s="290"/>
      <c r="E9" s="287"/>
      <c r="F9" s="363"/>
      <c r="G9" s="364"/>
      <c r="J9" s="1216"/>
      <c r="K9" s="620"/>
    </row>
    <row r="10" spans="1:11" x14ac:dyDescent="0.2">
      <c r="A10" s="603" t="s">
        <v>995</v>
      </c>
      <c r="B10" s="606"/>
      <c r="C10" s="606"/>
      <c r="D10" s="290"/>
      <c r="E10" s="287"/>
      <c r="F10" s="363"/>
      <c r="G10" s="364"/>
      <c r="J10" s="1216"/>
      <c r="K10" s="620"/>
    </row>
    <row r="11" spans="1:11" ht="12.75" customHeight="1" x14ac:dyDescent="0.2">
      <c r="A11" s="685" t="s">
        <v>1045</v>
      </c>
      <c r="B11" s="606"/>
      <c r="C11" s="606"/>
      <c r="D11" s="290"/>
      <c r="E11" s="287"/>
      <c r="F11" s="363"/>
      <c r="G11" s="364"/>
      <c r="J11" s="1227" t="s">
        <v>1289</v>
      </c>
    </row>
    <row r="12" spans="1:11" x14ac:dyDescent="0.2">
      <c r="A12" s="624" t="s">
        <v>8</v>
      </c>
      <c r="B12" s="607">
        <f>SUM(B8:B11)</f>
        <v>0</v>
      </c>
      <c r="C12" s="607">
        <f>SUM(C8:C11)</f>
        <v>0</v>
      </c>
      <c r="D12" s="358"/>
      <c r="E12" s="288"/>
      <c r="F12" s="360">
        <f>SUM(F8:F11)</f>
        <v>0</v>
      </c>
      <c r="G12" s="365"/>
      <c r="J12" s="1228"/>
    </row>
    <row r="13" spans="1:11" x14ac:dyDescent="0.2">
      <c r="A13" s="3"/>
      <c r="B13" s="9"/>
      <c r="C13" s="9"/>
      <c r="D13" s="9"/>
      <c r="E13" s="15"/>
      <c r="F13" s="4"/>
      <c r="G13" s="4"/>
      <c r="J13" s="1228"/>
    </row>
    <row r="14" spans="1:11" x14ac:dyDescent="0.2">
      <c r="A14" s="3"/>
      <c r="B14" s="9"/>
      <c r="C14" s="9"/>
      <c r="D14" s="9"/>
      <c r="E14" s="4"/>
      <c r="F14" s="4"/>
      <c r="G14" s="14"/>
      <c r="J14" s="1228"/>
    </row>
    <row r="15" spans="1:11" x14ac:dyDescent="0.2">
      <c r="A15" s="1221" t="s">
        <v>20</v>
      </c>
      <c r="B15" s="1221"/>
      <c r="C15" s="1221"/>
      <c r="D15" s="1221"/>
      <c r="E15" s="1221"/>
      <c r="F15" s="1221"/>
      <c r="G15" s="1222"/>
      <c r="J15" s="1228"/>
    </row>
    <row r="16" spans="1:11" x14ac:dyDescent="0.2">
      <c r="A16" s="291"/>
      <c r="B16" s="605"/>
      <c r="C16" s="605"/>
      <c r="D16" s="289"/>
      <c r="E16" s="286"/>
      <c r="F16" s="361"/>
      <c r="G16" s="362"/>
      <c r="J16" s="1228"/>
    </row>
    <row r="17" spans="1:10" x14ac:dyDescent="0.2">
      <c r="A17" s="292"/>
      <c r="B17" s="606"/>
      <c r="C17" s="606"/>
      <c r="D17" s="290"/>
      <c r="E17" s="287"/>
      <c r="F17" s="369"/>
      <c r="G17" s="364"/>
      <c r="J17" s="1228"/>
    </row>
    <row r="18" spans="1:10" x14ac:dyDescent="0.2">
      <c r="A18" s="292"/>
      <c r="B18" s="606"/>
      <c r="C18" s="606"/>
      <c r="D18" s="290"/>
      <c r="E18" s="287"/>
      <c r="F18" s="363"/>
      <c r="G18" s="364"/>
      <c r="J18" s="5"/>
    </row>
    <row r="19" spans="1:10" x14ac:dyDescent="0.2">
      <c r="A19" s="621" t="s">
        <v>9</v>
      </c>
      <c r="B19" s="607">
        <f>SUM(B16:B18)</f>
        <v>0</v>
      </c>
      <c r="C19" s="607">
        <f t="shared" ref="C19:F19" si="0">SUM(C16:C18)</f>
        <v>0</v>
      </c>
      <c r="D19" s="358"/>
      <c r="E19" s="288"/>
      <c r="F19" s="360">
        <f t="shared" si="0"/>
        <v>0</v>
      </c>
      <c r="G19" s="365"/>
      <c r="J19" s="5"/>
    </row>
    <row r="20" spans="1:10" x14ac:dyDescent="0.2">
      <c r="A20" s="3"/>
      <c r="B20" s="9"/>
      <c r="C20" s="9"/>
      <c r="D20" s="9"/>
      <c r="E20" s="4"/>
      <c r="F20" s="4"/>
      <c r="G20" s="4"/>
      <c r="J20" s="5"/>
    </row>
    <row r="21" spans="1:10" x14ac:dyDescent="0.2">
      <c r="A21" s="1221" t="s">
        <v>1337</v>
      </c>
      <c r="B21" s="1221"/>
      <c r="C21" s="1221"/>
      <c r="D21" s="1221"/>
      <c r="E21" s="1221"/>
      <c r="F21" s="1221"/>
      <c r="G21" s="1222"/>
    </row>
    <row r="22" spans="1:10" x14ac:dyDescent="0.2">
      <c r="A22" s="1119" t="s">
        <v>791</v>
      </c>
      <c r="B22" s="605"/>
      <c r="C22" s="605"/>
      <c r="D22" s="289"/>
      <c r="E22" s="286"/>
      <c r="F22" s="361"/>
      <c r="G22" s="362"/>
      <c r="J22" s="1232" t="s">
        <v>1351</v>
      </c>
    </row>
    <row r="23" spans="1:10" x14ac:dyDescent="0.2">
      <c r="A23" s="919" t="s">
        <v>1618</v>
      </c>
      <c r="B23" s="606"/>
      <c r="C23" s="606"/>
      <c r="D23" s="290"/>
      <c r="E23" s="287"/>
      <c r="F23" s="363"/>
      <c r="G23" s="364"/>
      <c r="J23" s="1232"/>
    </row>
    <row r="24" spans="1:10" x14ac:dyDescent="0.2">
      <c r="A24" s="919" t="s">
        <v>1619</v>
      </c>
      <c r="B24" s="606"/>
      <c r="C24" s="606"/>
      <c r="D24" s="290"/>
      <c r="E24" s="287"/>
      <c r="F24" s="363"/>
      <c r="G24" s="364"/>
      <c r="J24" s="1232"/>
    </row>
    <row r="25" spans="1:10" x14ac:dyDescent="0.2">
      <c r="A25" s="293"/>
      <c r="B25" s="606"/>
      <c r="C25" s="606"/>
      <c r="D25" s="290"/>
      <c r="E25" s="287"/>
      <c r="F25" s="363"/>
      <c r="G25" s="364"/>
      <c r="J25" s="1223"/>
    </row>
    <row r="26" spans="1:10" x14ac:dyDescent="0.2">
      <c r="A26" s="292"/>
      <c r="B26" s="606"/>
      <c r="C26" s="606"/>
      <c r="D26" s="290"/>
      <c r="E26" s="287"/>
      <c r="F26" s="363"/>
      <c r="G26" s="364"/>
      <c r="J26" s="1224"/>
    </row>
    <row r="27" spans="1:10" x14ac:dyDescent="0.2">
      <c r="A27" s="621" t="s">
        <v>10</v>
      </c>
      <c r="B27" s="607">
        <f>SUM(B22:B26)</f>
        <v>0</v>
      </c>
      <c r="C27" s="607">
        <f>SUM(C22:C26)</f>
        <v>0</v>
      </c>
      <c r="D27" s="358"/>
      <c r="E27" s="288"/>
      <c r="F27" s="360">
        <f>SUM(F22:F26)</f>
        <v>0</v>
      </c>
      <c r="G27" s="365"/>
      <c r="J27" s="1224"/>
    </row>
    <row r="28" spans="1:10" x14ac:dyDescent="0.2">
      <c r="A28" s="3"/>
      <c r="B28" s="9"/>
      <c r="C28" s="9"/>
      <c r="D28" s="9"/>
      <c r="E28" s="4"/>
      <c r="F28" s="4"/>
      <c r="G28" s="4"/>
      <c r="J28" s="1224"/>
    </row>
    <row r="29" spans="1:10" x14ac:dyDescent="0.2">
      <c r="A29" s="1221" t="s">
        <v>21</v>
      </c>
      <c r="B29" s="1221"/>
      <c r="C29" s="1221"/>
      <c r="D29" s="1221"/>
      <c r="E29" s="1221"/>
      <c r="F29" s="1221"/>
      <c r="G29" s="1222"/>
    </row>
    <row r="30" spans="1:10" ht="16.5" customHeight="1" x14ac:dyDescent="0.2">
      <c r="A30" s="294" t="s">
        <v>796</v>
      </c>
      <c r="B30" s="605"/>
      <c r="C30" s="605"/>
      <c r="D30" s="289"/>
      <c r="E30" s="286"/>
      <c r="F30" s="361"/>
      <c r="G30" s="362"/>
      <c r="J30" s="1232" t="s">
        <v>1336</v>
      </c>
    </row>
    <row r="31" spans="1:10" x14ac:dyDescent="0.2">
      <c r="A31" s="294" t="s">
        <v>797</v>
      </c>
      <c r="B31" s="606"/>
      <c r="C31" s="606"/>
      <c r="D31" s="290"/>
      <c r="E31" s="287"/>
      <c r="F31" s="363"/>
      <c r="G31" s="364"/>
      <c r="J31" s="1232"/>
    </row>
    <row r="32" spans="1:10" x14ac:dyDescent="0.2">
      <c r="A32" s="919" t="s">
        <v>1620</v>
      </c>
      <c r="B32" s="606"/>
      <c r="C32" s="608"/>
      <c r="D32" s="290"/>
      <c r="E32" s="287"/>
      <c r="F32" s="363"/>
      <c r="G32" s="364"/>
      <c r="J32" s="1232"/>
    </row>
    <row r="33" spans="1:10" ht="12.75" customHeight="1" x14ac:dyDescent="0.2">
      <c r="A33" s="919" t="s">
        <v>1621</v>
      </c>
      <c r="B33" s="606"/>
      <c r="C33" s="608"/>
      <c r="D33" s="290"/>
      <c r="E33" s="287"/>
      <c r="F33" s="363"/>
      <c r="G33" s="364"/>
      <c r="J33" s="882"/>
    </row>
    <row r="34" spans="1:10" x14ac:dyDescent="0.2">
      <c r="A34" s="292"/>
      <c r="B34" s="606"/>
      <c r="C34" s="608"/>
      <c r="D34" s="290"/>
      <c r="E34" s="287"/>
      <c r="F34" s="363"/>
      <c r="G34" s="364"/>
      <c r="J34" s="882"/>
    </row>
    <row r="35" spans="1:10" x14ac:dyDescent="0.2">
      <c r="A35" s="292"/>
      <c r="B35" s="606"/>
      <c r="C35" s="606"/>
      <c r="D35" s="290"/>
      <c r="E35" s="287"/>
      <c r="F35" s="363"/>
      <c r="G35" s="364"/>
    </row>
    <row r="36" spans="1:10" x14ac:dyDescent="0.2">
      <c r="A36" s="621" t="s">
        <v>11</v>
      </c>
      <c r="B36" s="607">
        <f>SUM(B30:B35)</f>
        <v>0</v>
      </c>
      <c r="C36" s="607">
        <f>SUM(C30:C35)</f>
        <v>0</v>
      </c>
      <c r="D36" s="358"/>
      <c r="E36" s="288"/>
      <c r="F36" s="360">
        <f>SUM(F30:F35)</f>
        <v>0</v>
      </c>
      <c r="G36" s="365"/>
    </row>
    <row r="37" spans="1:10" x14ac:dyDescent="0.2">
      <c r="A37" s="3"/>
      <c r="B37" s="9"/>
      <c r="C37" s="9"/>
      <c r="D37" s="9"/>
      <c r="E37" s="14"/>
      <c r="F37" s="4"/>
      <c r="G37" s="4"/>
    </row>
    <row r="38" spans="1:10" x14ac:dyDescent="0.2">
      <c r="A38" s="1221" t="s">
        <v>22</v>
      </c>
      <c r="B38" s="1221"/>
      <c r="C38" s="1221"/>
      <c r="D38" s="1221"/>
      <c r="E38" s="1221"/>
      <c r="F38" s="1221"/>
      <c r="G38" s="1222"/>
    </row>
    <row r="39" spans="1:10" x14ac:dyDescent="0.2">
      <c r="A39" s="604" t="s">
        <v>997</v>
      </c>
      <c r="B39" s="605"/>
      <c r="C39" s="605"/>
      <c r="D39" s="366"/>
      <c r="E39" s="370"/>
      <c r="F39" s="361"/>
      <c r="G39" s="362"/>
    </row>
    <row r="40" spans="1:10" x14ac:dyDescent="0.2">
      <c r="A40" s="555" t="s">
        <v>965</v>
      </c>
      <c r="B40" s="605"/>
      <c r="C40" s="605"/>
      <c r="D40" s="366"/>
      <c r="E40" s="370"/>
      <c r="F40" s="361"/>
      <c r="G40" s="362"/>
    </row>
    <row r="41" spans="1:10" x14ac:dyDescent="0.2">
      <c r="A41" s="292"/>
      <c r="B41" s="606"/>
      <c r="C41" s="606"/>
      <c r="D41" s="359"/>
      <c r="E41" s="371"/>
      <c r="F41" s="363"/>
      <c r="G41" s="364"/>
    </row>
    <row r="42" spans="1:10" x14ac:dyDescent="0.2">
      <c r="A42" s="292"/>
      <c r="B42" s="606"/>
      <c r="C42" s="606"/>
      <c r="D42" s="359"/>
      <c r="E42" s="371"/>
      <c r="F42" s="363"/>
      <c r="G42" s="364"/>
    </row>
    <row r="43" spans="1:10" x14ac:dyDescent="0.2">
      <c r="A43" s="621" t="s">
        <v>12</v>
      </c>
      <c r="B43" s="607">
        <f>SUM(B39:B42)</f>
        <v>0</v>
      </c>
      <c r="C43" s="607">
        <f>SUM(C39:C42)</f>
        <v>0</v>
      </c>
      <c r="D43" s="372"/>
      <c r="E43" s="373"/>
      <c r="F43" s="374">
        <f>SUM(F39:F42)</f>
        <v>0</v>
      </c>
      <c r="G43" s="365"/>
    </row>
    <row r="44" spans="1:10" x14ac:dyDescent="0.2">
      <c r="A44" s="3" t="s">
        <v>798</v>
      </c>
      <c r="B44" s="9"/>
      <c r="C44" s="9"/>
      <c r="D44" s="9"/>
      <c r="E44" s="4"/>
      <c r="F44" s="18"/>
    </row>
    <row r="45" spans="1:10" x14ac:dyDescent="0.2">
      <c r="A45" s="25" t="s">
        <v>13</v>
      </c>
      <c r="B45" s="609">
        <f>B12+B19+B27+B36+B43</f>
        <v>0</v>
      </c>
      <c r="C45" s="609">
        <f>C12+C19+C27+C36+C43</f>
        <v>0</v>
      </c>
      <c r="D45" s="1229" t="s">
        <v>14</v>
      </c>
      <c r="E45" s="1229"/>
      <c r="F45" s="609">
        <f>F12+F19+F27+F36+F43</f>
        <v>0</v>
      </c>
      <c r="G45" s="5"/>
    </row>
    <row r="46" spans="1:10" x14ac:dyDescent="0.2">
      <c r="A46" s="622" t="s">
        <v>1005</v>
      </c>
      <c r="B46" s="379" t="str">
        <f>IF(+'Uses of Funds'!E172=0," ",$B$45-'Uses of Funds'!E172)</f>
        <v xml:space="preserve"> </v>
      </c>
      <c r="C46" s="379" t="str">
        <f>IF(+'Uses of Funds'!M172=0," ",$C$45-'Uses of Funds'!M172)</f>
        <v xml:space="preserve"> </v>
      </c>
      <c r="D46" s="1229"/>
      <c r="E46" s="1229"/>
      <c r="F46" s="368"/>
      <c r="G46" s="356"/>
    </row>
    <row r="47" spans="1:10" x14ac:dyDescent="0.2">
      <c r="A47" s="623"/>
      <c r="B47" s="5"/>
      <c r="C47" s="368"/>
      <c r="D47" s="1229"/>
      <c r="E47" s="1229"/>
      <c r="F47" s="368"/>
      <c r="G47" s="356"/>
    </row>
    <row r="48" spans="1:10" ht="12" customHeight="1" x14ac:dyDescent="0.2">
      <c r="A48" s="623"/>
      <c r="B48" s="368"/>
      <c r="C48" s="368"/>
      <c r="D48" s="368"/>
      <c r="E48" s="368"/>
      <c r="F48" s="368"/>
      <c r="G48" s="5"/>
    </row>
    <row r="49" spans="1:7" ht="12.75" customHeight="1" x14ac:dyDescent="0.2">
      <c r="A49" s="1225" t="s">
        <v>15</v>
      </c>
      <c r="B49" s="1225"/>
      <c r="C49" s="1225"/>
      <c r="D49" s="1225"/>
      <c r="E49" s="1225"/>
      <c r="F49" s="1225"/>
      <c r="G49" s="1226"/>
    </row>
    <row r="50" spans="1:7" ht="12.75" customHeight="1" x14ac:dyDescent="0.2">
      <c r="A50" s="1230" t="s">
        <v>16</v>
      </c>
      <c r="B50" s="1231"/>
      <c r="C50" s="295">
        <f>'OAHTC Calculation'!D7</f>
        <v>0</v>
      </c>
      <c r="D50" s="375" t="s">
        <v>24</v>
      </c>
      <c r="E50" s="26"/>
      <c r="F50" s="9"/>
    </row>
    <row r="51" spans="1:7" x14ac:dyDescent="0.2">
      <c r="A51" s="1230" t="s">
        <v>18</v>
      </c>
      <c r="B51" s="1231"/>
      <c r="C51" s="296"/>
      <c r="D51" s="375" t="s">
        <v>23</v>
      </c>
      <c r="E51" s="26"/>
      <c r="F51" s="9"/>
    </row>
    <row r="52" spans="1:7" x14ac:dyDescent="0.2">
      <c r="A52" s="1230" t="s">
        <v>19</v>
      </c>
      <c r="B52" s="1231"/>
      <c r="C52" s="290"/>
      <c r="D52" s="375" t="s">
        <v>17</v>
      </c>
      <c r="E52" s="26"/>
      <c r="F52" s="9"/>
    </row>
    <row r="53" spans="1:7" x14ac:dyDescent="0.2">
      <c r="A53" s="36"/>
    </row>
    <row r="54" spans="1:7" x14ac:dyDescent="0.2">
      <c r="A54" s="1225" t="s">
        <v>1012</v>
      </c>
      <c r="B54" s="1225"/>
      <c r="C54" s="1225"/>
      <c r="D54" s="1225"/>
      <c r="E54" s="1225"/>
      <c r="F54" s="1225"/>
      <c r="G54" s="1226"/>
    </row>
    <row r="55" spans="1:7" x14ac:dyDescent="0.2">
      <c r="A55" s="1233" t="s">
        <v>1013</v>
      </c>
      <c r="B55" s="1234"/>
      <c r="C55" s="296"/>
      <c r="D55" s="375"/>
      <c r="E55" s="26"/>
      <c r="F55" s="9"/>
    </row>
    <row r="56" spans="1:7" x14ac:dyDescent="0.2">
      <c r="A56" s="1233" t="s">
        <v>1013</v>
      </c>
      <c r="B56" s="1234"/>
      <c r="C56" s="290"/>
      <c r="D56" s="375"/>
      <c r="E56" s="26"/>
      <c r="F56" s="9"/>
    </row>
    <row r="57" spans="1:7" x14ac:dyDescent="0.2">
      <c r="A57" s="36"/>
      <c r="D57" s="375"/>
      <c r="E57" s="26"/>
      <c r="F57" s="9"/>
    </row>
    <row r="59" spans="1:7" x14ac:dyDescent="0.2">
      <c r="B59" s="367"/>
    </row>
    <row r="97" spans="1:10" x14ac:dyDescent="0.2">
      <c r="A97" s="564"/>
      <c r="B97" s="565"/>
      <c r="C97" s="565"/>
    </row>
    <row r="98" spans="1:10" x14ac:dyDescent="0.2">
      <c r="A98" s="5" t="s">
        <v>794</v>
      </c>
      <c r="B98" s="642" t="s">
        <v>391</v>
      </c>
      <c r="C98" s="642"/>
      <c r="D98" s="565"/>
      <c r="E98" s="565"/>
      <c r="F98" s="565"/>
      <c r="G98" s="565"/>
    </row>
    <row r="99" spans="1:10" x14ac:dyDescent="0.2">
      <c r="A99" s="5" t="s">
        <v>793</v>
      </c>
      <c r="B99" s="642" t="s">
        <v>392</v>
      </c>
      <c r="C99" s="642"/>
      <c r="D99" s="642" t="s">
        <v>1029</v>
      </c>
    </row>
    <row r="100" spans="1:10" x14ac:dyDescent="0.2">
      <c r="A100" s="5" t="s">
        <v>795</v>
      </c>
      <c r="B100" s="642"/>
      <c r="C100" s="642"/>
      <c r="D100" s="642" t="s">
        <v>1030</v>
      </c>
    </row>
    <row r="101" spans="1:10" s="564" customFormat="1" x14ac:dyDescent="0.2">
      <c r="A101" s="5" t="s">
        <v>873</v>
      </c>
      <c r="B101" s="642"/>
      <c r="C101" s="642"/>
      <c r="D101" s="642" t="s">
        <v>1031</v>
      </c>
      <c r="E101" s="352"/>
      <c r="F101" s="352"/>
      <c r="G101" s="352"/>
      <c r="J101" s="565"/>
    </row>
    <row r="102" spans="1:10" hidden="1" x14ac:dyDescent="0.2">
      <c r="A102" s="5" t="s">
        <v>133</v>
      </c>
      <c r="D102" s="642"/>
    </row>
    <row r="103" spans="1:10" hidden="1" x14ac:dyDescent="0.2">
      <c r="A103" s="5" t="s">
        <v>792</v>
      </c>
    </row>
    <row r="104" spans="1:10" hidden="1" x14ac:dyDescent="0.2">
      <c r="A104" s="684" t="s">
        <v>1044</v>
      </c>
    </row>
    <row r="105" spans="1:10" hidden="1" x14ac:dyDescent="0.2"/>
    <row r="106" spans="1:10" hidden="1" x14ac:dyDescent="0.2"/>
    <row r="107" spans="1:10" hidden="1" x14ac:dyDescent="0.2"/>
    <row r="108" spans="1:10" hidden="1" x14ac:dyDescent="0.2"/>
    <row r="109" spans="1:10" hidden="1" x14ac:dyDescent="0.2"/>
    <row r="110" spans="1:10" hidden="1" x14ac:dyDescent="0.2"/>
    <row r="111" spans="1:10" hidden="1" x14ac:dyDescent="0.2"/>
    <row r="112" spans="1:10"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sheetData>
  <sheetProtection algorithmName="SHA-512" hashValue="cp1U6kmlUXVHZ+en0VIu7PMwnX/7y8Mld+VZhOBRqwkbx5XlXYxkmmlQl5MWGLk6duoRxnZNX/NL6SL6uC/m4w==" saltValue="dPHKteuOMrNHMrEQ4wGjEA==" spinCount="100000" sheet="1" objects="1" scenarios="1" formatColumns="0" formatRows="0"/>
  <mergeCells count="22">
    <mergeCell ref="A55:B55"/>
    <mergeCell ref="A56:B56"/>
    <mergeCell ref="B3:E3"/>
    <mergeCell ref="A29:G29"/>
    <mergeCell ref="A52:B52"/>
    <mergeCell ref="A15:G15"/>
    <mergeCell ref="A51:B51"/>
    <mergeCell ref="A49:G49"/>
    <mergeCell ref="A38:G38"/>
    <mergeCell ref="J25:J28"/>
    <mergeCell ref="A54:G54"/>
    <mergeCell ref="J11:J17"/>
    <mergeCell ref="D45:E47"/>
    <mergeCell ref="A21:G21"/>
    <mergeCell ref="A50:B50"/>
    <mergeCell ref="J22:J24"/>
    <mergeCell ref="J30:J32"/>
    <mergeCell ref="J7:J10"/>
    <mergeCell ref="A1:G1"/>
    <mergeCell ref="B5:E5"/>
    <mergeCell ref="F5:G5"/>
    <mergeCell ref="A7:G7"/>
  </mergeCells>
  <dataValidations count="3">
    <dataValidation type="date" operator="greaterThanOrEqual" allowBlank="1" showInputMessage="1" showErrorMessage="1" sqref="E16:E19 G16:G19 E22:E27 G30:G36 G22:G27 E30:E36 E39:E43 G39:G43 G8:G12 E8:E12" xr:uid="{00000000-0002-0000-0400-000000000000}">
      <formula1>36526</formula1>
    </dataValidation>
    <dataValidation type="decimal" allowBlank="1" showInputMessage="1" showErrorMessage="1" sqref="F16:F18 C12:D12 C51:C52 B30:C35 F22:F26 B16:C18 F39:F42 B22:C26 F30:F35 B39:C42 F8:F12 B8:B12 C8:C11 C55:C56" xr:uid="{00000000-0002-0000-0400-000001000000}">
      <formula1>-100000000000</formula1>
      <formula2>100000000000</formula2>
    </dataValidation>
    <dataValidation type="list" operator="greaterThanOrEqual" allowBlank="1" showInputMessage="1" showErrorMessage="1" sqref="D30:D35 D39:D42 D16:D18 D22:D26 D8:D11" xr:uid="{00000000-0002-0000-0400-000002000000}">
      <formula1>$D$99:$D$101</formula1>
    </dataValidation>
  </dataValidations>
  <printOptions horizontalCentered="1"/>
  <pageMargins left="0.5" right="0.5" top="1" bottom="0.75" header="0.3" footer="0.3"/>
  <pageSetup scale="85" orientation="portrait" r:id="rId1"/>
  <headerFooter>
    <oddFooter>&amp;L&amp;A&amp;C&amp;D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6"/>
    <pageSetUpPr fitToPage="1"/>
  </sheetPr>
  <dimension ref="A1:AC238"/>
  <sheetViews>
    <sheetView showGridLines="0" zoomScale="84" zoomScaleNormal="84" workbookViewId="0">
      <selection activeCell="C17" sqref="C17"/>
    </sheetView>
  </sheetViews>
  <sheetFormatPr defaultColWidth="9.140625" defaultRowHeight="12.75" x14ac:dyDescent="0.2"/>
  <cols>
    <col min="1" max="1" width="4.28515625" style="7" customWidth="1"/>
    <col min="2" max="2" width="29.7109375" style="7" customWidth="1"/>
    <col min="3" max="3" width="13.5703125" style="19" customWidth="1"/>
    <col min="4" max="4" width="14.85546875" style="19" customWidth="1"/>
    <col min="5" max="5" width="13.7109375" style="19" customWidth="1"/>
    <col min="6" max="6" width="9.7109375" style="19" customWidth="1"/>
    <col min="7" max="7" width="14.5703125" style="578" customWidth="1"/>
    <col min="8" max="8" width="16" style="578" customWidth="1"/>
    <col min="9" max="9" width="17.5703125" style="578" hidden="1" customWidth="1"/>
    <col min="10" max="10" width="18.28515625" style="578" hidden="1" customWidth="1"/>
    <col min="11" max="11" width="19.85546875" style="578" hidden="1" customWidth="1"/>
    <col min="12" max="12" width="17.7109375" style="578" hidden="1" customWidth="1"/>
    <col min="13" max="13" width="10.5703125" style="19" customWidth="1"/>
    <col min="14" max="14" width="8.5703125" style="19" bestFit="1" customWidth="1"/>
    <col min="15" max="15" width="9.5703125" style="19" customWidth="1"/>
    <col min="16" max="17" width="14.28515625" style="578" customWidth="1"/>
    <col min="18" max="18" width="17.5703125" style="578" hidden="1" customWidth="1"/>
    <col min="19" max="19" width="17.7109375" style="578" hidden="1" customWidth="1"/>
    <col min="20" max="20" width="15.28515625" style="578" hidden="1" customWidth="1"/>
    <col min="21" max="21" width="16.28515625" style="578" hidden="1" customWidth="1"/>
    <col min="22" max="22" width="19" style="19" customWidth="1"/>
    <col min="23" max="23" width="8.85546875" style="19" customWidth="1"/>
    <col min="24" max="24" width="17.28515625" style="19" customWidth="1"/>
    <col min="25" max="25" width="13.28515625" style="19" customWidth="1"/>
    <col min="26" max="26" width="4.28515625" style="19" customWidth="1"/>
    <col min="27" max="27" width="60.140625" style="34" bestFit="1" customWidth="1"/>
    <col min="28" max="16384" width="9.140625" style="36"/>
  </cols>
  <sheetData>
    <row r="1" spans="1:27" ht="15.75" x14ac:dyDescent="0.25">
      <c r="A1" s="1282" t="s">
        <v>154</v>
      </c>
      <c r="B1" s="1282"/>
      <c r="C1" s="1282"/>
      <c r="D1" s="1282"/>
      <c r="E1" s="1282"/>
      <c r="F1" s="1282"/>
      <c r="G1" s="1282"/>
      <c r="H1" s="1282"/>
      <c r="I1" s="1282"/>
      <c r="J1" s="1282"/>
      <c r="K1" s="1282"/>
      <c r="L1" s="1282"/>
      <c r="M1" s="1282"/>
      <c r="N1" s="1282"/>
      <c r="O1" s="1282"/>
      <c r="P1" s="1282"/>
      <c r="Q1" s="1282"/>
      <c r="R1" s="1282"/>
      <c r="S1" s="1282"/>
      <c r="T1" s="1282"/>
      <c r="U1" s="1282"/>
      <c r="V1" s="1282"/>
      <c r="W1" s="34"/>
      <c r="X1" s="36"/>
      <c r="Y1" s="36"/>
      <c r="Z1" s="36"/>
      <c r="AA1" s="36"/>
    </row>
    <row r="2" spans="1:27" ht="15" x14ac:dyDescent="0.25">
      <c r="A2" s="1286" t="s">
        <v>1</v>
      </c>
      <c r="B2" s="1286"/>
      <c r="C2" s="1271">
        <f>Summary!B3</f>
        <v>0</v>
      </c>
      <c r="D2" s="1271"/>
      <c r="E2" s="1271"/>
      <c r="F2" s="1271"/>
      <c r="G2" s="1271"/>
      <c r="H2" s="1271"/>
      <c r="I2" s="1271"/>
      <c r="J2" s="1271"/>
      <c r="K2" s="1271"/>
      <c r="L2" s="1271"/>
      <c r="M2" s="1271"/>
      <c r="N2" s="1283"/>
      <c r="O2" s="1283"/>
      <c r="P2" s="613" t="s">
        <v>137</v>
      </c>
      <c r="Q2" s="1284">
        <f>Summary!H3</f>
        <v>0</v>
      </c>
      <c r="R2" s="1285"/>
      <c r="W2" s="34"/>
      <c r="X2" s="36"/>
      <c r="Y2" s="36"/>
      <c r="Z2" s="36"/>
      <c r="AA2" s="36"/>
    </row>
    <row r="3" spans="1:27" ht="4.5" customHeight="1" x14ac:dyDescent="0.2">
      <c r="A3" s="59"/>
      <c r="B3" s="46"/>
      <c r="E3" s="51"/>
    </row>
    <row r="4" spans="1:27" ht="15" customHeight="1" x14ac:dyDescent="0.2">
      <c r="A4" s="730"/>
      <c r="B4" s="730"/>
      <c r="C4" s="731" t="s">
        <v>1063</v>
      </c>
      <c r="D4" s="726" t="s">
        <v>1056</v>
      </c>
      <c r="E4" s="726" t="s">
        <v>1055</v>
      </c>
      <c r="F4" s="686"/>
      <c r="G4" s="686"/>
      <c r="H4" s="686"/>
      <c r="I4" s="686"/>
      <c r="J4" s="686"/>
      <c r="K4" s="686"/>
      <c r="L4" s="686"/>
      <c r="M4" s="686"/>
      <c r="N4" s="686"/>
      <c r="O4" s="686"/>
      <c r="P4" s="687"/>
      <c r="Q4" s="687"/>
      <c r="R4" s="687"/>
      <c r="S4" s="687"/>
      <c r="T4" s="687"/>
      <c r="U4" s="686"/>
      <c r="V4" s="34"/>
      <c r="W4" s="36"/>
      <c r="X4" s="36"/>
      <c r="Y4" s="36"/>
      <c r="Z4" s="36"/>
      <c r="AA4" s="36"/>
    </row>
    <row r="5" spans="1:27" ht="15" customHeight="1" x14ac:dyDescent="0.2">
      <c r="A5" s="1287" t="s">
        <v>32</v>
      </c>
      <c r="B5" s="1287"/>
      <c r="C5" s="727">
        <f>Income!N59</f>
        <v>0</v>
      </c>
      <c r="D5" s="727">
        <f>SUMIFS(Income!N16:N57,Income!C16:C57,"Affordable")</f>
        <v>0</v>
      </c>
      <c r="E5" s="727">
        <f>SUMIFS(Income!N16:N57,Income!C16:C57,"Market")</f>
        <v>0</v>
      </c>
      <c r="F5" s="36"/>
      <c r="G5" s="36"/>
      <c r="H5" s="36"/>
      <c r="N5" s="36"/>
      <c r="O5" s="1287" t="s">
        <v>31</v>
      </c>
      <c r="P5" s="1287"/>
      <c r="Q5" s="44" t="str">
        <f>Summary!G8</f>
        <v>--</v>
      </c>
      <c r="V5" s="34"/>
      <c r="W5" s="36"/>
      <c r="X5" s="36"/>
      <c r="Y5" s="36"/>
      <c r="Z5" s="36"/>
      <c r="AA5" s="36"/>
    </row>
    <row r="6" spans="1:27" ht="15.75" customHeight="1" x14ac:dyDescent="0.2">
      <c r="A6" s="1242" t="s">
        <v>869</v>
      </c>
      <c r="B6" s="1242"/>
      <c r="C6" s="727">
        <f>Income!D60</f>
        <v>0</v>
      </c>
      <c r="D6" s="727">
        <f>Income!F60</f>
        <v>0</v>
      </c>
      <c r="E6" s="727">
        <f>Income!H60</f>
        <v>0</v>
      </c>
      <c r="F6" s="36"/>
      <c r="G6" s="36"/>
      <c r="H6" s="36"/>
      <c r="N6" s="36"/>
      <c r="O6" s="1280" t="s">
        <v>966</v>
      </c>
      <c r="P6" s="1280"/>
      <c r="Q6" s="11"/>
      <c r="R6" s="732"/>
      <c r="S6" s="1275"/>
      <c r="T6" s="1275"/>
      <c r="V6" s="34"/>
      <c r="W6" s="36"/>
      <c r="X6" s="1277" t="s">
        <v>1007</v>
      </c>
      <c r="Y6" s="1277"/>
      <c r="Z6" s="36"/>
      <c r="AA6" s="36"/>
    </row>
    <row r="7" spans="1:27" ht="15.75" customHeight="1" x14ac:dyDescent="0.2">
      <c r="A7" s="1242" t="s">
        <v>868</v>
      </c>
      <c r="B7" s="1242"/>
      <c r="C7" s="344">
        <f>D7+E7</f>
        <v>0</v>
      </c>
      <c r="D7" s="729"/>
      <c r="E7" s="729"/>
      <c r="H7" s="620"/>
      <c r="P7" s="302"/>
      <c r="Q7" s="1275"/>
      <c r="R7" s="1275"/>
      <c r="S7" s="1275"/>
      <c r="T7" s="1275"/>
      <c r="W7" s="36"/>
      <c r="X7" s="1277"/>
      <c r="Y7" s="1277"/>
      <c r="Z7" s="36"/>
      <c r="AA7" s="36"/>
    </row>
    <row r="8" spans="1:27" ht="15" x14ac:dyDescent="0.25">
      <c r="A8" s="1242" t="s">
        <v>34</v>
      </c>
      <c r="B8" s="1242"/>
      <c r="C8" s="344">
        <f>E8+D8</f>
        <v>0</v>
      </c>
      <c r="D8" s="728"/>
      <c r="E8" s="729"/>
      <c r="G8" s="1277" t="s">
        <v>1007</v>
      </c>
      <c r="H8" s="1277"/>
      <c r="P8" s="1278" t="s">
        <v>1008</v>
      </c>
      <c r="Q8" s="1279"/>
      <c r="R8" s="1279"/>
      <c r="S8" s="1275"/>
      <c r="T8" s="1275"/>
      <c r="W8" s="36"/>
      <c r="X8" s="1277"/>
      <c r="Y8" s="1277"/>
      <c r="Z8" s="36"/>
      <c r="AA8" s="31" t="s">
        <v>25</v>
      </c>
    </row>
    <row r="9" spans="1:27" x14ac:dyDescent="0.2">
      <c r="A9" s="1247" t="s">
        <v>967</v>
      </c>
      <c r="B9" s="1248"/>
      <c r="C9" s="261">
        <f>C6+C7</f>
        <v>0</v>
      </c>
      <c r="D9" s="261">
        <f t="shared" ref="D9:E9" si="0">D6+D7</f>
        <v>0</v>
      </c>
      <c r="E9" s="261">
        <f t="shared" si="0"/>
        <v>0</v>
      </c>
      <c r="G9" s="1277"/>
      <c r="H9" s="1277"/>
      <c r="O9" s="236"/>
      <c r="P9" s="1279"/>
      <c r="Q9" s="1279"/>
      <c r="R9" s="1279"/>
      <c r="S9" s="1276"/>
      <c r="T9" s="1276"/>
      <c r="V9" s="235"/>
      <c r="W9" s="36"/>
      <c r="X9" s="1277"/>
      <c r="Y9" s="1277"/>
      <c r="Z9" s="36"/>
      <c r="AA9" s="8" t="s">
        <v>29</v>
      </c>
    </row>
    <row r="10" spans="1:27" ht="17.25" customHeight="1" x14ac:dyDescent="0.2">
      <c r="A10" s="1247" t="s">
        <v>35</v>
      </c>
      <c r="B10" s="1248"/>
      <c r="C10" s="45">
        <f>SUM(C6:C8)</f>
        <v>0</v>
      </c>
      <c r="D10" s="52"/>
      <c r="E10" s="52"/>
      <c r="G10" s="1277"/>
      <c r="H10" s="1277"/>
      <c r="M10" s="52"/>
      <c r="N10" s="52"/>
      <c r="O10" s="52"/>
      <c r="P10" s="1279"/>
      <c r="Q10" s="1279"/>
      <c r="R10" s="1279"/>
      <c r="V10" s="1263" t="s">
        <v>1014</v>
      </c>
      <c r="AA10" s="27" t="s">
        <v>26</v>
      </c>
    </row>
    <row r="11" spans="1:27" ht="12.75" customHeight="1" x14ac:dyDescent="0.2">
      <c r="C11" s="1269" t="s">
        <v>1041</v>
      </c>
      <c r="D11" s="1274" t="s">
        <v>138</v>
      </c>
      <c r="E11" s="1250" t="s">
        <v>3</v>
      </c>
      <c r="F11" s="1251"/>
      <c r="G11" s="1251"/>
      <c r="H11" s="1251"/>
      <c r="I11" s="1251"/>
      <c r="J11" s="1251"/>
      <c r="K11" s="1251"/>
      <c r="L11" s="1251"/>
      <c r="M11" s="1251"/>
      <c r="N11" s="1251"/>
      <c r="O11" s="1251"/>
      <c r="P11" s="1251"/>
      <c r="Q11" s="1251"/>
      <c r="R11" s="1251"/>
      <c r="S11" s="1251"/>
      <c r="T11" s="1251"/>
      <c r="U11" s="1252"/>
      <c r="V11" s="1264"/>
      <c r="X11" s="36"/>
      <c r="Y11" s="36"/>
      <c r="Z11" s="36"/>
      <c r="AA11" s="28" t="s">
        <v>27</v>
      </c>
    </row>
    <row r="12" spans="1:27" ht="24" customHeight="1" x14ac:dyDescent="0.2">
      <c r="C12" s="1270"/>
      <c r="D12" s="1274"/>
      <c r="E12" s="1272" t="s">
        <v>1001</v>
      </c>
      <c r="F12" s="1273"/>
      <c r="G12" s="1273"/>
      <c r="H12" s="1273"/>
      <c r="I12" s="1273"/>
      <c r="J12" s="1273"/>
      <c r="K12" s="1273"/>
      <c r="L12" s="1273"/>
      <c r="M12" s="1291" t="s">
        <v>1002</v>
      </c>
      <c r="N12" s="1292"/>
      <c r="O12" s="1292"/>
      <c r="P12" s="1292"/>
      <c r="Q12" s="1292"/>
      <c r="R12" s="1292"/>
      <c r="S12" s="1292"/>
      <c r="T12" s="1292"/>
      <c r="U12" s="1293"/>
      <c r="V12" s="1288" t="s">
        <v>39</v>
      </c>
      <c r="W12" s="578"/>
      <c r="X12" s="36"/>
      <c r="Y12" s="36"/>
      <c r="Z12" s="36"/>
      <c r="AA12" s="354"/>
    </row>
    <row r="13" spans="1:27" ht="25.5" x14ac:dyDescent="0.2">
      <c r="A13" s="1281" t="s">
        <v>140</v>
      </c>
      <c r="B13" s="1281"/>
      <c r="C13" s="647" t="str">
        <f>Summary!G5</f>
        <v>Initial Application</v>
      </c>
      <c r="D13" s="1274"/>
      <c r="E13" s="610"/>
      <c r="F13" s="611"/>
      <c r="G13" s="1249" t="s">
        <v>1000</v>
      </c>
      <c r="H13" s="1249"/>
      <c r="I13" s="1249"/>
      <c r="J13" s="1249"/>
      <c r="K13" s="1249"/>
      <c r="L13" s="1249"/>
      <c r="M13" s="611"/>
      <c r="N13" s="611"/>
      <c r="O13" s="611"/>
      <c r="P13" s="1249" t="s">
        <v>1000</v>
      </c>
      <c r="Q13" s="1249"/>
      <c r="R13" s="1249"/>
      <c r="S13" s="1249"/>
      <c r="T13" s="1249"/>
      <c r="U13" s="1249"/>
      <c r="V13" s="1289"/>
      <c r="X13" s="36"/>
      <c r="Y13" s="36"/>
      <c r="Z13" s="36"/>
      <c r="AA13" s="29" t="s">
        <v>28</v>
      </c>
    </row>
    <row r="14" spans="1:27" ht="25.5" x14ac:dyDescent="0.2">
      <c r="A14" s="1281"/>
      <c r="B14" s="1281"/>
      <c r="C14" s="646" t="s">
        <v>1040</v>
      </c>
      <c r="D14" s="47" t="s">
        <v>7</v>
      </c>
      <c r="E14" s="48" t="s">
        <v>998</v>
      </c>
      <c r="F14" s="49" t="s">
        <v>37</v>
      </c>
      <c r="G14" s="849" t="s">
        <v>1010</v>
      </c>
      <c r="H14" s="849" t="s">
        <v>1011</v>
      </c>
      <c r="I14" s="849"/>
      <c r="J14" s="849"/>
      <c r="K14" s="849"/>
      <c r="L14" s="849"/>
      <c r="M14" s="48" t="s">
        <v>999</v>
      </c>
      <c r="N14" s="50" t="s">
        <v>38</v>
      </c>
      <c r="O14" s="49" t="s">
        <v>37</v>
      </c>
      <c r="P14" s="849" t="s">
        <v>1010</v>
      </c>
      <c r="Q14" s="849" t="s">
        <v>1011</v>
      </c>
      <c r="R14" s="612"/>
      <c r="S14" s="612"/>
      <c r="T14" s="612"/>
      <c r="U14" s="614"/>
      <c r="V14" s="1290"/>
      <c r="X14" s="36"/>
      <c r="Y14" s="36"/>
      <c r="Z14" s="36"/>
      <c r="AA14" s="579" t="s">
        <v>30</v>
      </c>
    </row>
    <row r="15" spans="1:27" x14ac:dyDescent="0.2">
      <c r="A15" s="1266" t="s">
        <v>40</v>
      </c>
      <c r="B15" s="1266"/>
      <c r="C15" s="237"/>
      <c r="D15" s="237"/>
      <c r="E15" s="237"/>
      <c r="F15" s="237"/>
      <c r="G15" s="577"/>
      <c r="H15" s="577"/>
      <c r="I15" s="577"/>
      <c r="J15" s="577"/>
      <c r="K15" s="577"/>
      <c r="L15" s="577"/>
      <c r="M15" s="237"/>
      <c r="N15" s="237"/>
      <c r="O15" s="237"/>
      <c r="P15" s="577"/>
      <c r="Q15" s="577"/>
      <c r="R15" s="577"/>
      <c r="S15" s="577"/>
      <c r="T15" s="577"/>
      <c r="U15" s="577"/>
      <c r="V15" s="237"/>
      <c r="W15" s="34"/>
      <c r="X15" s="36"/>
      <c r="Y15" s="36"/>
      <c r="Z15" s="36"/>
      <c r="AA15" s="36"/>
    </row>
    <row r="16" spans="1:27" x14ac:dyDescent="0.2">
      <c r="B16" s="61" t="s">
        <v>41</v>
      </c>
      <c r="C16" s="487">
        <f>IF($H$225="Initial Application",E16+D16,IF($H$225="Final Application",D16+M16,))</f>
        <v>0</v>
      </c>
      <c r="D16" s="402"/>
      <c r="E16" s="487">
        <f>G16+H16+I16+J16+K16+L16</f>
        <v>0</v>
      </c>
      <c r="F16" s="404" t="str">
        <f>IF(E16&gt;0,(IF(ISERROR(E16/$C$5),"-",E16/$C$5)),"-")</f>
        <v>-</v>
      </c>
      <c r="G16" s="403"/>
      <c r="H16" s="403"/>
      <c r="I16" s="403"/>
      <c r="J16" s="403"/>
      <c r="K16" s="403"/>
      <c r="L16" s="403"/>
      <c r="M16" s="487">
        <f>U16+P16+Q16+R16+S16+T16</f>
        <v>0</v>
      </c>
      <c r="N16" s="476" t="str">
        <f>IF(M16&gt;-1,(IF(ISERROR((M16/E16)-1),"-",((M16/E16)-1))),"-")</f>
        <v>-</v>
      </c>
      <c r="O16" s="404" t="str">
        <f>IF(M16&gt;0,(IF(ISERROR(M16/$C$5),"-",M16/$C$5)),"-")</f>
        <v>-</v>
      </c>
      <c r="P16" s="403"/>
      <c r="Q16" s="403"/>
      <c r="R16" s="403"/>
      <c r="S16" s="403"/>
      <c r="T16" s="403"/>
      <c r="U16" s="403"/>
      <c r="V16" s="474" t="s">
        <v>141</v>
      </c>
      <c r="W16" s="66" t="s">
        <v>149</v>
      </c>
      <c r="X16" s="36"/>
      <c r="Y16" s="36"/>
      <c r="Z16" s="36"/>
      <c r="AA16" s="36"/>
    </row>
    <row r="17" spans="1:27" x14ac:dyDescent="0.2">
      <c r="B17" s="61" t="s">
        <v>42</v>
      </c>
      <c r="C17" s="487">
        <f>IF($H$225="Initial Application",E17+D17,IF($H$225="Final Application",D17+M17,))</f>
        <v>0</v>
      </c>
      <c r="D17" s="402"/>
      <c r="E17" s="487">
        <f t="shared" ref="E17:E24" si="1">G17+H17+I17+J17+K17+L17</f>
        <v>0</v>
      </c>
      <c r="F17" s="404" t="str">
        <f t="shared" ref="F17:F26" si="2">IF(E17&gt;0,(IF(ISERROR(E17/$C$5),"-",E17/$C$5)),"-")</f>
        <v>-</v>
      </c>
      <c r="G17" s="403"/>
      <c r="H17" s="403"/>
      <c r="I17" s="403"/>
      <c r="J17" s="403"/>
      <c r="K17" s="403"/>
      <c r="L17" s="403"/>
      <c r="M17" s="487">
        <f t="shared" ref="M17:M24" si="3">U17+P17+Q17+R17+S17+T17</f>
        <v>0</v>
      </c>
      <c r="N17" s="476" t="str">
        <f t="shared" ref="N17:N26" si="4">IF(M17&gt;-1,(IF(ISERROR((M17/E17)-1),"-",((M17/E17)-1))),"-")</f>
        <v>-</v>
      </c>
      <c r="O17" s="404" t="str">
        <f>IF(M17&gt;0,(IF(ISERROR(M17/$C$5),"-",M17/$C$5)),"-")</f>
        <v>-</v>
      </c>
      <c r="P17" s="403"/>
      <c r="Q17" s="403"/>
      <c r="R17" s="403"/>
      <c r="S17" s="403"/>
      <c r="T17" s="403"/>
      <c r="U17" s="403"/>
      <c r="V17" s="406"/>
      <c r="W17" s="34"/>
      <c r="X17" s="36"/>
      <c r="Y17" s="36"/>
      <c r="Z17" s="36"/>
      <c r="AA17" s="36"/>
    </row>
    <row r="18" spans="1:27" x14ac:dyDescent="0.2">
      <c r="B18" s="61" t="s">
        <v>43</v>
      </c>
      <c r="C18" s="487">
        <f>IF($H$225="Initial Application",E18+D18,IF($H$225="Final Application",D18+M18,))</f>
        <v>0</v>
      </c>
      <c r="D18" s="402"/>
      <c r="E18" s="487">
        <f t="shared" si="1"/>
        <v>0</v>
      </c>
      <c r="F18" s="404" t="str">
        <f t="shared" si="2"/>
        <v>-</v>
      </c>
      <c r="G18" s="403"/>
      <c r="H18" s="403"/>
      <c r="I18" s="403"/>
      <c r="J18" s="403"/>
      <c r="K18" s="403"/>
      <c r="L18" s="403"/>
      <c r="M18" s="487">
        <f t="shared" si="3"/>
        <v>0</v>
      </c>
      <c r="N18" s="476" t="str">
        <f t="shared" si="4"/>
        <v>-</v>
      </c>
      <c r="O18" s="404" t="str">
        <f>IF(M18&gt;0,(IF(ISERROR(M18/$C$5),"-",M18/$C$5)),"-")</f>
        <v>-</v>
      </c>
      <c r="P18" s="403"/>
      <c r="Q18" s="403"/>
      <c r="R18" s="403"/>
      <c r="S18" s="403"/>
      <c r="T18" s="403"/>
      <c r="U18" s="403"/>
      <c r="V18" s="406"/>
      <c r="W18" s="34"/>
      <c r="X18" s="36"/>
      <c r="Y18" s="36"/>
      <c r="Z18" s="36"/>
      <c r="AA18" s="36"/>
    </row>
    <row r="19" spans="1:27" x14ac:dyDescent="0.2">
      <c r="B19" s="61" t="s">
        <v>44</v>
      </c>
      <c r="C19" s="487">
        <f>IF($H$225="Initial Application",E19+D19,IF($H$225="Final Application",D19+M19,))</f>
        <v>0</v>
      </c>
      <c r="D19" s="402"/>
      <c r="E19" s="487">
        <f t="shared" si="1"/>
        <v>0</v>
      </c>
      <c r="F19" s="404" t="str">
        <f t="shared" si="2"/>
        <v>-</v>
      </c>
      <c r="G19" s="403"/>
      <c r="H19" s="403"/>
      <c r="I19" s="403"/>
      <c r="J19" s="403"/>
      <c r="K19" s="403"/>
      <c r="L19" s="403"/>
      <c r="M19" s="487">
        <f t="shared" si="3"/>
        <v>0</v>
      </c>
      <c r="N19" s="476" t="str">
        <f t="shared" si="4"/>
        <v>-</v>
      </c>
      <c r="O19" s="404" t="str">
        <f>IF(M19&gt;0,(IF(ISERROR(M19/$C$5),"-",M19/$C$5)),"-")</f>
        <v>-</v>
      </c>
      <c r="P19" s="403"/>
      <c r="Q19" s="403"/>
      <c r="R19" s="403"/>
      <c r="S19" s="403"/>
      <c r="T19" s="403"/>
      <c r="U19" s="403"/>
      <c r="V19" s="406"/>
      <c r="W19" s="34"/>
      <c r="X19" s="36"/>
      <c r="Y19" s="36"/>
      <c r="Z19" s="36"/>
      <c r="AA19" s="36"/>
    </row>
    <row r="20" spans="1:27" s="62" customFormat="1" x14ac:dyDescent="0.2">
      <c r="A20" s="7"/>
      <c r="B20" s="63" t="s">
        <v>45</v>
      </c>
      <c r="C20" s="487">
        <f>IF($H$225="Initial Application",E20+D20,IF($H$225="Final Application",D20+M20,))</f>
        <v>0</v>
      </c>
      <c r="D20" s="402"/>
      <c r="E20" s="487">
        <f t="shared" si="1"/>
        <v>0</v>
      </c>
      <c r="F20" s="404" t="str">
        <f t="shared" si="2"/>
        <v>-</v>
      </c>
      <c r="G20" s="403"/>
      <c r="H20" s="403"/>
      <c r="I20" s="403"/>
      <c r="J20" s="403"/>
      <c r="K20" s="403"/>
      <c r="L20" s="403"/>
      <c r="M20" s="487">
        <f t="shared" si="3"/>
        <v>0</v>
      </c>
      <c r="N20" s="476" t="str">
        <f t="shared" si="4"/>
        <v>-</v>
      </c>
      <c r="O20" s="404" t="str">
        <f>IF(M20&gt;0,(IF(ISERROR(M20/$C$5),"-",M20/$C$5)),"-")</f>
        <v>-</v>
      </c>
      <c r="P20" s="403"/>
      <c r="Q20" s="403"/>
      <c r="R20" s="403"/>
      <c r="S20" s="403"/>
      <c r="T20" s="403"/>
      <c r="U20" s="403"/>
      <c r="V20" s="406"/>
      <c r="W20" s="34"/>
      <c r="X20" s="36"/>
      <c r="Y20" s="36"/>
      <c r="Z20" s="36"/>
      <c r="AA20" s="36"/>
    </row>
    <row r="21" spans="1:27" x14ac:dyDescent="0.2">
      <c r="A21" s="60"/>
      <c r="B21" s="61" t="s">
        <v>142</v>
      </c>
      <c r="C21" s="488"/>
      <c r="D21" s="408"/>
      <c r="E21" s="488"/>
      <c r="F21" s="409"/>
      <c r="G21" s="408"/>
      <c r="H21" s="408"/>
      <c r="I21" s="408"/>
      <c r="J21" s="408"/>
      <c r="K21" s="408"/>
      <c r="L21" s="408"/>
      <c r="M21" s="488"/>
      <c r="N21" s="486"/>
      <c r="O21" s="409"/>
      <c r="P21" s="408"/>
      <c r="Q21" s="408"/>
      <c r="R21" s="408"/>
      <c r="S21" s="408"/>
      <c r="T21" s="408"/>
      <c r="U21" s="408"/>
      <c r="V21" s="408"/>
      <c r="W21" s="65"/>
      <c r="X21" s="62"/>
      <c r="Y21" s="62"/>
      <c r="Z21" s="62"/>
      <c r="AA21" s="62"/>
    </row>
    <row r="22" spans="1:27" x14ac:dyDescent="0.2">
      <c r="A22" s="6"/>
      <c r="B22" s="473"/>
      <c r="C22" s="487">
        <f>IF($H$225="Initial Application",E22+D22,IF($H$225="Final Application",D22+M22,))</f>
        <v>0</v>
      </c>
      <c r="D22" s="402"/>
      <c r="E22" s="487">
        <f t="shared" si="1"/>
        <v>0</v>
      </c>
      <c r="F22" s="404" t="str">
        <f t="shared" si="2"/>
        <v>-</v>
      </c>
      <c r="G22" s="403"/>
      <c r="H22" s="403"/>
      <c r="I22" s="403"/>
      <c r="J22" s="403"/>
      <c r="K22" s="403"/>
      <c r="L22" s="403"/>
      <c r="M22" s="487">
        <f t="shared" si="3"/>
        <v>0</v>
      </c>
      <c r="N22" s="476" t="str">
        <f t="shared" si="4"/>
        <v>-</v>
      </c>
      <c r="O22" s="404" t="str">
        <f>IF(M22&gt;0,(IF(ISERROR(M22/$C$5),"-",M22/$C$5)),"-")</f>
        <v>-</v>
      </c>
      <c r="P22" s="403"/>
      <c r="Q22" s="403"/>
      <c r="R22" s="403"/>
      <c r="S22" s="403"/>
      <c r="T22" s="403"/>
      <c r="U22" s="403"/>
      <c r="V22" s="406"/>
      <c r="W22" s="34"/>
      <c r="X22" s="36"/>
      <c r="Y22" s="36"/>
      <c r="Z22" s="36"/>
      <c r="AA22" s="36"/>
    </row>
    <row r="23" spans="1:27" x14ac:dyDescent="0.2">
      <c r="A23" s="6"/>
      <c r="B23" s="58"/>
      <c r="C23" s="487">
        <f>IF($H$225="Initial Application",E23+D23,IF($H$225="Final Application",D23+M23,))</f>
        <v>0</v>
      </c>
      <c r="D23" s="402"/>
      <c r="E23" s="487">
        <f t="shared" si="1"/>
        <v>0</v>
      </c>
      <c r="F23" s="404" t="str">
        <f t="shared" si="2"/>
        <v>-</v>
      </c>
      <c r="G23" s="403"/>
      <c r="H23" s="403"/>
      <c r="I23" s="403"/>
      <c r="J23" s="403"/>
      <c r="K23" s="403"/>
      <c r="L23" s="403"/>
      <c r="M23" s="487">
        <f t="shared" si="3"/>
        <v>0</v>
      </c>
      <c r="N23" s="476" t="str">
        <f t="shared" si="4"/>
        <v>-</v>
      </c>
      <c r="O23" s="404" t="str">
        <f>IF(M23&gt;0,(IF(ISERROR(M23/$C$5),"-",M23/$C$5)),"-")</f>
        <v>-</v>
      </c>
      <c r="P23" s="403"/>
      <c r="Q23" s="403"/>
      <c r="R23" s="403"/>
      <c r="S23" s="403"/>
      <c r="T23" s="403"/>
      <c r="U23" s="403"/>
      <c r="V23" s="406"/>
      <c r="W23" s="34"/>
      <c r="X23" s="36"/>
      <c r="Y23" s="36"/>
      <c r="Z23" s="36"/>
      <c r="AA23" s="36"/>
    </row>
    <row r="24" spans="1:27" x14ac:dyDescent="0.2">
      <c r="A24" s="6"/>
      <c r="B24" s="473"/>
      <c r="C24" s="487">
        <f>IF($H$225="Initial Application",E24+D24,IF($H$225="Final Application",D24+M24,))</f>
        <v>0</v>
      </c>
      <c r="D24" s="402"/>
      <c r="E24" s="487">
        <f t="shared" si="1"/>
        <v>0</v>
      </c>
      <c r="F24" s="404" t="str">
        <f t="shared" si="2"/>
        <v>-</v>
      </c>
      <c r="G24" s="406"/>
      <c r="H24" s="406"/>
      <c r="I24" s="406"/>
      <c r="J24" s="406"/>
      <c r="K24" s="406"/>
      <c r="L24" s="406"/>
      <c r="M24" s="487">
        <f t="shared" si="3"/>
        <v>0</v>
      </c>
      <c r="N24" s="476" t="str">
        <f t="shared" si="4"/>
        <v>-</v>
      </c>
      <c r="O24" s="404" t="str">
        <f>IF(M24&gt;0,(IF(ISERROR(M24/$C$5),"-",M24/$C$5)),"-")</f>
        <v>-</v>
      </c>
      <c r="P24" s="406"/>
      <c r="Q24" s="406"/>
      <c r="R24" s="406"/>
      <c r="S24" s="406"/>
      <c r="T24" s="406"/>
      <c r="U24" s="406"/>
      <c r="V24" s="406"/>
      <c r="W24" s="34"/>
      <c r="X24" s="36"/>
      <c r="Y24" s="36"/>
      <c r="Z24" s="36"/>
      <c r="AA24" s="36"/>
    </row>
    <row r="25" spans="1:27" x14ac:dyDescent="0.2">
      <c r="A25" s="6"/>
      <c r="B25" s="6"/>
      <c r="C25" s="304"/>
      <c r="D25" s="410"/>
      <c r="E25" s="304"/>
      <c r="F25" s="412"/>
      <c r="G25" s="411"/>
      <c r="H25" s="411"/>
      <c r="I25" s="411"/>
      <c r="J25" s="411"/>
      <c r="K25" s="411"/>
      <c r="L25" s="411"/>
      <c r="M25" s="304"/>
      <c r="N25" s="477"/>
      <c r="O25" s="412"/>
      <c r="P25" s="411"/>
      <c r="Q25" s="411"/>
      <c r="R25" s="411"/>
      <c r="S25" s="411"/>
      <c r="T25" s="411"/>
      <c r="U25" s="411"/>
      <c r="V25" s="411"/>
      <c r="W25" s="34"/>
      <c r="X25" s="36"/>
      <c r="Y25" s="36"/>
      <c r="Z25" s="36"/>
      <c r="AA25" s="36"/>
    </row>
    <row r="26" spans="1:27" x14ac:dyDescent="0.2">
      <c r="B26" s="64" t="s">
        <v>46</v>
      </c>
      <c r="C26" s="297">
        <f>SUM(C16:C24)</f>
        <v>0</v>
      </c>
      <c r="D26" s="413">
        <f>SUM(D16:D24)</f>
        <v>0</v>
      </c>
      <c r="E26" s="297">
        <f>SUM(E16:E24)</f>
        <v>0</v>
      </c>
      <c r="F26" s="404" t="str">
        <f t="shared" si="2"/>
        <v>-</v>
      </c>
      <c r="G26" s="414">
        <f>SUM(G16:G24)</f>
        <v>0</v>
      </c>
      <c r="H26" s="414">
        <f>SUM(H16:H24)</f>
        <v>0</v>
      </c>
      <c r="I26" s="414">
        <f t="shared" ref="I26:L26" si="5">SUM(I16:I24)</f>
        <v>0</v>
      </c>
      <c r="J26" s="414">
        <f t="shared" si="5"/>
        <v>0</v>
      </c>
      <c r="K26" s="414">
        <f t="shared" si="5"/>
        <v>0</v>
      </c>
      <c r="L26" s="414">
        <f t="shared" si="5"/>
        <v>0</v>
      </c>
      <c r="M26" s="297">
        <f>SUM(M16:M24)</f>
        <v>0</v>
      </c>
      <c r="N26" s="476" t="str">
        <f t="shared" si="4"/>
        <v>-</v>
      </c>
      <c r="O26" s="404" t="str">
        <f>IF(M26&gt;0,(IF(ISERROR(M26/$C$5),"-",M26/$C$5)),"-")</f>
        <v>-</v>
      </c>
      <c r="P26" s="414">
        <f t="shared" ref="P26:U26" si="6">SUM(P16:P24)</f>
        <v>0</v>
      </c>
      <c r="Q26" s="414">
        <f t="shared" si="6"/>
        <v>0</v>
      </c>
      <c r="R26" s="414">
        <f t="shared" si="6"/>
        <v>0</v>
      </c>
      <c r="S26" s="414">
        <f t="shared" si="6"/>
        <v>0</v>
      </c>
      <c r="T26" s="414">
        <f t="shared" si="6"/>
        <v>0</v>
      </c>
      <c r="U26" s="414">
        <f t="shared" si="6"/>
        <v>0</v>
      </c>
      <c r="V26" s="414">
        <f>SUM(V16:V24)</f>
        <v>0</v>
      </c>
      <c r="W26" s="34"/>
      <c r="X26" s="36"/>
      <c r="Y26" s="36"/>
      <c r="Z26" s="36"/>
      <c r="AA26" s="36"/>
    </row>
    <row r="27" spans="1:27" x14ac:dyDescent="0.2">
      <c r="C27" s="304"/>
      <c r="D27" s="415"/>
      <c r="E27" s="304"/>
      <c r="F27" s="412"/>
      <c r="G27" s="416"/>
      <c r="H27" s="416"/>
      <c r="I27" s="416"/>
      <c r="J27" s="416"/>
      <c r="K27" s="416"/>
      <c r="L27" s="416"/>
      <c r="M27" s="304"/>
      <c r="N27" s="478"/>
      <c r="O27" s="412"/>
      <c r="P27" s="416"/>
      <c r="Q27" s="416"/>
      <c r="R27" s="416"/>
      <c r="S27" s="416"/>
      <c r="T27" s="416"/>
      <c r="U27" s="416"/>
      <c r="V27" s="416"/>
      <c r="W27" s="34"/>
      <c r="X27" s="36"/>
      <c r="Y27" s="36"/>
      <c r="Z27" s="36"/>
      <c r="AA27" s="36"/>
    </row>
    <row r="28" spans="1:27" x14ac:dyDescent="0.2">
      <c r="A28" s="1266" t="s">
        <v>47</v>
      </c>
      <c r="B28" s="1266"/>
      <c r="C28" s="489"/>
      <c r="D28" s="418"/>
      <c r="E28" s="489"/>
      <c r="F28" s="417"/>
      <c r="G28" s="418"/>
      <c r="H28" s="418"/>
      <c r="I28" s="418"/>
      <c r="J28" s="418"/>
      <c r="K28" s="418"/>
      <c r="L28" s="418"/>
      <c r="M28" s="489"/>
      <c r="N28" s="479"/>
      <c r="O28" s="417"/>
      <c r="P28" s="418"/>
      <c r="Q28" s="418"/>
      <c r="R28" s="418"/>
      <c r="S28" s="418"/>
      <c r="T28" s="418"/>
      <c r="U28" s="418"/>
      <c r="V28" s="418"/>
      <c r="W28" s="34"/>
      <c r="X28" s="36"/>
      <c r="Y28" s="36"/>
      <c r="Z28" s="36"/>
      <c r="AA28" s="36"/>
    </row>
    <row r="29" spans="1:27" x14ac:dyDescent="0.2">
      <c r="B29" s="61" t="s">
        <v>48</v>
      </c>
      <c r="C29" s="487">
        <f t="shared" ref="C29:C50" si="7">IF($H$225="Initial Application",E29+D29,IF($H$225="Final Application",D29+M29,))</f>
        <v>0</v>
      </c>
      <c r="D29" s="402"/>
      <c r="E29" s="487">
        <f t="shared" ref="E29:E48" si="8">G29+H29+I29+J29+K29+L29</f>
        <v>0</v>
      </c>
      <c r="F29" s="404" t="str">
        <f t="shared" ref="F29:F48" si="9">IF(E29&gt;0,(IF(ISERROR(E29/$C$5),"-",E29/$C$5)),"-")</f>
        <v>-</v>
      </c>
      <c r="G29" s="403"/>
      <c r="H29" s="403"/>
      <c r="I29" s="403"/>
      <c r="J29" s="403"/>
      <c r="K29" s="403"/>
      <c r="L29" s="403"/>
      <c r="M29" s="487">
        <f t="shared" ref="M29:M48" si="10">U29+P29+Q29+R29+S29+T29</f>
        <v>0</v>
      </c>
      <c r="N29" s="476" t="str">
        <f t="shared" ref="N29:N48" si="11">IF(M29&gt;-1,(IF(ISERROR((M29/E29)-1),"-",((M29/E29)-1))),"-")</f>
        <v>-</v>
      </c>
      <c r="O29" s="404" t="str">
        <f t="shared" ref="O29:O48" si="12">IF(M29&gt;0,(IF(ISERROR(M29/$C$5),"-",M29/$C$5)),"-")</f>
        <v>-</v>
      </c>
      <c r="P29" s="403"/>
      <c r="Q29" s="403"/>
      <c r="R29" s="403"/>
      <c r="S29" s="403"/>
      <c r="T29" s="403"/>
      <c r="U29" s="403"/>
      <c r="V29" s="406"/>
      <c r="W29" s="66" t="s">
        <v>147</v>
      </c>
      <c r="X29" s="36"/>
      <c r="Y29" s="36"/>
      <c r="Z29" s="36"/>
      <c r="AA29" s="36"/>
    </row>
    <row r="30" spans="1:27" x14ac:dyDescent="0.2">
      <c r="B30" s="61" t="s">
        <v>49</v>
      </c>
      <c r="C30" s="487">
        <f t="shared" si="7"/>
        <v>0</v>
      </c>
      <c r="D30" s="402"/>
      <c r="E30" s="487">
        <f t="shared" si="8"/>
        <v>0</v>
      </c>
      <c r="F30" s="404" t="str">
        <f t="shared" si="9"/>
        <v>-</v>
      </c>
      <c r="G30" s="403"/>
      <c r="H30" s="403"/>
      <c r="I30" s="403"/>
      <c r="J30" s="403"/>
      <c r="K30" s="403"/>
      <c r="L30" s="403"/>
      <c r="M30" s="487">
        <f t="shared" si="10"/>
        <v>0</v>
      </c>
      <c r="N30" s="476" t="str">
        <f t="shared" si="11"/>
        <v>-</v>
      </c>
      <c r="O30" s="404" t="str">
        <f t="shared" si="12"/>
        <v>-</v>
      </c>
      <c r="P30" s="403"/>
      <c r="Q30" s="403"/>
      <c r="R30" s="403"/>
      <c r="S30" s="403"/>
      <c r="T30" s="403"/>
      <c r="U30" s="403"/>
      <c r="V30" s="406"/>
      <c r="W30" s="552"/>
      <c r="X30" s="36"/>
      <c r="Y30" s="36"/>
      <c r="Z30" s="36"/>
      <c r="AA30" s="36"/>
    </row>
    <row r="31" spans="1:27" x14ac:dyDescent="0.2">
      <c r="B31" s="63" t="s">
        <v>50</v>
      </c>
      <c r="C31" s="487">
        <f t="shared" si="7"/>
        <v>0</v>
      </c>
      <c r="D31" s="407"/>
      <c r="E31" s="487">
        <f t="shared" si="8"/>
        <v>0</v>
      </c>
      <c r="F31" s="404" t="str">
        <f t="shared" si="9"/>
        <v>-</v>
      </c>
      <c r="G31" s="403"/>
      <c r="H31" s="403"/>
      <c r="I31" s="403"/>
      <c r="J31" s="403"/>
      <c r="K31" s="403"/>
      <c r="L31" s="403"/>
      <c r="M31" s="487">
        <f t="shared" si="10"/>
        <v>0</v>
      </c>
      <c r="N31" s="476" t="str">
        <f t="shared" si="11"/>
        <v>-</v>
      </c>
      <c r="O31" s="404" t="str">
        <f t="shared" si="12"/>
        <v>-</v>
      </c>
      <c r="P31" s="403"/>
      <c r="Q31" s="403"/>
      <c r="R31" s="403"/>
      <c r="S31" s="403"/>
      <c r="T31" s="403"/>
      <c r="U31" s="403"/>
      <c r="V31" s="406"/>
      <c r="W31" s="552"/>
      <c r="X31" s="36"/>
      <c r="Y31" s="36"/>
      <c r="Z31" s="36"/>
      <c r="AA31" s="36"/>
    </row>
    <row r="32" spans="1:27" x14ac:dyDescent="0.2">
      <c r="B32" s="61" t="s">
        <v>51</v>
      </c>
      <c r="C32" s="487">
        <f t="shared" si="7"/>
        <v>0</v>
      </c>
      <c r="D32" s="402"/>
      <c r="E32" s="487">
        <f t="shared" si="8"/>
        <v>0</v>
      </c>
      <c r="F32" s="404" t="str">
        <f t="shared" si="9"/>
        <v>-</v>
      </c>
      <c r="G32" s="403"/>
      <c r="H32" s="403"/>
      <c r="I32" s="403"/>
      <c r="J32" s="403"/>
      <c r="K32" s="403"/>
      <c r="L32" s="403"/>
      <c r="M32" s="487">
        <f t="shared" si="10"/>
        <v>0</v>
      </c>
      <c r="N32" s="476" t="str">
        <f t="shared" si="11"/>
        <v>-</v>
      </c>
      <c r="O32" s="404" t="str">
        <f t="shared" si="12"/>
        <v>-</v>
      </c>
      <c r="P32" s="403"/>
      <c r="Q32" s="403"/>
      <c r="R32" s="403"/>
      <c r="S32" s="403"/>
      <c r="T32" s="403"/>
      <c r="U32" s="403"/>
      <c r="V32" s="406"/>
      <c r="W32" s="552"/>
      <c r="X32" s="36"/>
      <c r="Y32" s="36"/>
      <c r="Z32" s="36"/>
      <c r="AA32" s="36"/>
    </row>
    <row r="33" spans="2:27" x14ac:dyDescent="0.2">
      <c r="B33" s="61" t="s">
        <v>52</v>
      </c>
      <c r="C33" s="487">
        <f t="shared" si="7"/>
        <v>0</v>
      </c>
      <c r="D33" s="402"/>
      <c r="E33" s="487">
        <f t="shared" si="8"/>
        <v>0</v>
      </c>
      <c r="F33" s="404" t="str">
        <f t="shared" si="9"/>
        <v>-</v>
      </c>
      <c r="G33" s="403"/>
      <c r="H33" s="403"/>
      <c r="I33" s="403"/>
      <c r="J33" s="403"/>
      <c r="K33" s="403"/>
      <c r="L33" s="403"/>
      <c r="M33" s="487">
        <f t="shared" si="10"/>
        <v>0</v>
      </c>
      <c r="N33" s="476" t="str">
        <f t="shared" si="11"/>
        <v>-</v>
      </c>
      <c r="O33" s="404" t="str">
        <f t="shared" si="12"/>
        <v>-</v>
      </c>
      <c r="P33" s="403"/>
      <c r="Q33" s="403"/>
      <c r="R33" s="403"/>
      <c r="S33" s="403"/>
      <c r="T33" s="403"/>
      <c r="U33" s="403"/>
      <c r="V33" s="406"/>
      <c r="W33" s="552"/>
      <c r="X33" s="36"/>
      <c r="Y33" s="36"/>
      <c r="Z33" s="36"/>
      <c r="AA33" s="36"/>
    </row>
    <row r="34" spans="2:27" x14ac:dyDescent="0.2">
      <c r="B34" s="63" t="s">
        <v>53</v>
      </c>
      <c r="C34" s="487">
        <f t="shared" si="7"/>
        <v>0</v>
      </c>
      <c r="D34" s="407"/>
      <c r="E34" s="487">
        <f t="shared" si="8"/>
        <v>0</v>
      </c>
      <c r="F34" s="404" t="str">
        <f t="shared" si="9"/>
        <v>-</v>
      </c>
      <c r="G34" s="403"/>
      <c r="H34" s="403"/>
      <c r="I34" s="403"/>
      <c r="J34" s="403"/>
      <c r="K34" s="403"/>
      <c r="L34" s="403"/>
      <c r="M34" s="487">
        <f t="shared" si="10"/>
        <v>0</v>
      </c>
      <c r="N34" s="476" t="str">
        <f t="shared" si="11"/>
        <v>-</v>
      </c>
      <c r="O34" s="404" t="str">
        <f t="shared" si="12"/>
        <v>-</v>
      </c>
      <c r="P34" s="403"/>
      <c r="Q34" s="403"/>
      <c r="R34" s="403"/>
      <c r="S34" s="403"/>
      <c r="T34" s="403"/>
      <c r="U34" s="403"/>
      <c r="V34" s="405" t="s">
        <v>141</v>
      </c>
      <c r="W34" s="66" t="s">
        <v>149</v>
      </c>
      <c r="X34" s="36"/>
      <c r="Y34" s="36"/>
      <c r="Z34" s="36"/>
      <c r="AA34" s="36"/>
    </row>
    <row r="35" spans="2:27" x14ac:dyDescent="0.2">
      <c r="B35" s="61" t="s">
        <v>54</v>
      </c>
      <c r="C35" s="487">
        <f t="shared" si="7"/>
        <v>0</v>
      </c>
      <c r="D35" s="402"/>
      <c r="E35" s="487">
        <f t="shared" si="8"/>
        <v>0</v>
      </c>
      <c r="F35" s="404" t="str">
        <f t="shared" si="9"/>
        <v>-</v>
      </c>
      <c r="G35" s="403"/>
      <c r="H35" s="403"/>
      <c r="I35" s="403"/>
      <c r="J35" s="403"/>
      <c r="K35" s="403"/>
      <c r="L35" s="403"/>
      <c r="M35" s="487">
        <f t="shared" si="10"/>
        <v>0</v>
      </c>
      <c r="N35" s="476" t="str">
        <f t="shared" si="11"/>
        <v>-</v>
      </c>
      <c r="O35" s="404" t="str">
        <f t="shared" si="12"/>
        <v>-</v>
      </c>
      <c r="P35" s="403"/>
      <c r="Q35" s="403"/>
      <c r="R35" s="403"/>
      <c r="S35" s="403"/>
      <c r="T35" s="403"/>
      <c r="U35" s="403"/>
      <c r="V35" s="406"/>
      <c r="W35" s="66" t="s">
        <v>148</v>
      </c>
      <c r="X35" s="36"/>
      <c r="Y35" s="36"/>
      <c r="Z35" s="36"/>
      <c r="AA35" s="36"/>
    </row>
    <row r="36" spans="2:27" x14ac:dyDescent="0.2">
      <c r="B36" s="61" t="s">
        <v>55</v>
      </c>
      <c r="C36" s="487">
        <f t="shared" si="7"/>
        <v>0</v>
      </c>
      <c r="D36" s="402"/>
      <c r="E36" s="487">
        <f t="shared" si="8"/>
        <v>0</v>
      </c>
      <c r="F36" s="404" t="str">
        <f t="shared" si="9"/>
        <v>-</v>
      </c>
      <c r="G36" s="403"/>
      <c r="H36" s="403"/>
      <c r="I36" s="403"/>
      <c r="J36" s="403"/>
      <c r="K36" s="403"/>
      <c r="L36" s="403"/>
      <c r="M36" s="487">
        <f t="shared" si="10"/>
        <v>0</v>
      </c>
      <c r="N36" s="476" t="str">
        <f t="shared" si="11"/>
        <v>-</v>
      </c>
      <c r="O36" s="404" t="str">
        <f t="shared" si="12"/>
        <v>-</v>
      </c>
      <c r="P36" s="403"/>
      <c r="Q36" s="403"/>
      <c r="R36" s="403"/>
      <c r="S36" s="403"/>
      <c r="T36" s="403"/>
      <c r="U36" s="403"/>
      <c r="V36" s="406"/>
      <c r="W36" s="34"/>
      <c r="X36" s="36"/>
      <c r="Y36" s="36"/>
      <c r="Z36" s="36"/>
      <c r="AA36" s="36"/>
    </row>
    <row r="37" spans="2:27" x14ac:dyDescent="0.2">
      <c r="B37" s="63" t="s">
        <v>56</v>
      </c>
      <c r="C37" s="487">
        <f t="shared" si="7"/>
        <v>0</v>
      </c>
      <c r="D37" s="407"/>
      <c r="E37" s="487">
        <f t="shared" si="8"/>
        <v>0</v>
      </c>
      <c r="F37" s="404" t="str">
        <f t="shared" si="9"/>
        <v>-</v>
      </c>
      <c r="G37" s="403"/>
      <c r="H37" s="403"/>
      <c r="I37" s="403"/>
      <c r="J37" s="403"/>
      <c r="K37" s="403"/>
      <c r="L37" s="403"/>
      <c r="M37" s="487">
        <f t="shared" si="10"/>
        <v>0</v>
      </c>
      <c r="N37" s="476" t="str">
        <f t="shared" si="11"/>
        <v>-</v>
      </c>
      <c r="O37" s="404" t="str">
        <f t="shared" si="12"/>
        <v>-</v>
      </c>
      <c r="P37" s="403"/>
      <c r="Q37" s="403"/>
      <c r="R37" s="403"/>
      <c r="S37" s="403"/>
      <c r="T37" s="403"/>
      <c r="U37" s="403"/>
      <c r="V37" s="406"/>
      <c r="W37" s="34"/>
      <c r="X37" s="36"/>
      <c r="Y37" s="36"/>
      <c r="Z37" s="36"/>
      <c r="AA37" s="36"/>
    </row>
    <row r="38" spans="2:27" x14ac:dyDescent="0.2">
      <c r="B38" s="61" t="s">
        <v>57</v>
      </c>
      <c r="C38" s="487">
        <f t="shared" si="7"/>
        <v>0</v>
      </c>
      <c r="D38" s="402"/>
      <c r="E38" s="487">
        <f t="shared" si="8"/>
        <v>0</v>
      </c>
      <c r="F38" s="404" t="str">
        <f t="shared" si="9"/>
        <v>-</v>
      </c>
      <c r="G38" s="403"/>
      <c r="H38" s="403"/>
      <c r="I38" s="403"/>
      <c r="J38" s="403"/>
      <c r="K38" s="403"/>
      <c r="L38" s="403"/>
      <c r="M38" s="487">
        <f t="shared" si="10"/>
        <v>0</v>
      </c>
      <c r="N38" s="476" t="str">
        <f t="shared" si="11"/>
        <v>-</v>
      </c>
      <c r="O38" s="404" t="str">
        <f t="shared" si="12"/>
        <v>-</v>
      </c>
      <c r="P38" s="403"/>
      <c r="Q38" s="403"/>
      <c r="R38" s="403"/>
      <c r="S38" s="403"/>
      <c r="T38" s="403"/>
      <c r="U38" s="403"/>
      <c r="V38" s="406"/>
      <c r="W38" s="34"/>
      <c r="X38" s="36"/>
      <c r="Y38" s="36"/>
      <c r="Z38" s="36"/>
      <c r="AA38" s="36"/>
    </row>
    <row r="39" spans="2:27" x14ac:dyDescent="0.2">
      <c r="B39" s="61" t="s">
        <v>58</v>
      </c>
      <c r="C39" s="487">
        <f t="shared" si="7"/>
        <v>0</v>
      </c>
      <c r="D39" s="402"/>
      <c r="E39" s="487">
        <f t="shared" si="8"/>
        <v>0</v>
      </c>
      <c r="F39" s="404" t="str">
        <f t="shared" si="9"/>
        <v>-</v>
      </c>
      <c r="G39" s="403"/>
      <c r="H39" s="403"/>
      <c r="I39" s="403"/>
      <c r="J39" s="403"/>
      <c r="K39" s="403"/>
      <c r="L39" s="403"/>
      <c r="M39" s="487">
        <f t="shared" si="10"/>
        <v>0</v>
      </c>
      <c r="N39" s="476" t="str">
        <f t="shared" si="11"/>
        <v>-</v>
      </c>
      <c r="O39" s="404" t="str">
        <f t="shared" si="12"/>
        <v>-</v>
      </c>
      <c r="P39" s="403"/>
      <c r="Q39" s="403"/>
      <c r="R39" s="403"/>
      <c r="S39" s="403"/>
      <c r="T39" s="403"/>
      <c r="U39" s="403"/>
      <c r="V39" s="406"/>
      <c r="W39" s="34"/>
      <c r="X39" s="36"/>
      <c r="Y39" s="36"/>
      <c r="Z39" s="36"/>
      <c r="AA39" s="36"/>
    </row>
    <row r="40" spans="2:27" x14ac:dyDescent="0.2">
      <c r="B40" s="63" t="s">
        <v>59</v>
      </c>
      <c r="C40" s="487">
        <f t="shared" si="7"/>
        <v>0</v>
      </c>
      <c r="D40" s="407"/>
      <c r="E40" s="487">
        <f t="shared" si="8"/>
        <v>0</v>
      </c>
      <c r="F40" s="404" t="str">
        <f t="shared" si="9"/>
        <v>-</v>
      </c>
      <c r="G40" s="403"/>
      <c r="H40" s="403"/>
      <c r="I40" s="403"/>
      <c r="J40" s="403"/>
      <c r="K40" s="403"/>
      <c r="L40" s="403"/>
      <c r="M40" s="487">
        <f t="shared" si="10"/>
        <v>0</v>
      </c>
      <c r="N40" s="476" t="str">
        <f t="shared" si="11"/>
        <v>-</v>
      </c>
      <c r="O40" s="404" t="str">
        <f t="shared" si="12"/>
        <v>-</v>
      </c>
      <c r="P40" s="403"/>
      <c r="Q40" s="403"/>
      <c r="R40" s="403"/>
      <c r="S40" s="403"/>
      <c r="T40" s="403"/>
      <c r="U40" s="403"/>
      <c r="V40" s="406"/>
      <c r="W40" s="66" t="s">
        <v>150</v>
      </c>
      <c r="X40" s="36"/>
      <c r="Y40" s="36"/>
      <c r="Z40" s="36"/>
      <c r="AA40" s="36"/>
    </row>
    <row r="41" spans="2:27" x14ac:dyDescent="0.2">
      <c r="B41" s="61" t="s">
        <v>60</v>
      </c>
      <c r="C41" s="487">
        <f t="shared" si="7"/>
        <v>0</v>
      </c>
      <c r="D41" s="402"/>
      <c r="E41" s="487">
        <f t="shared" si="8"/>
        <v>0</v>
      </c>
      <c r="F41" s="404" t="str">
        <f t="shared" si="9"/>
        <v>-</v>
      </c>
      <c r="G41" s="403"/>
      <c r="H41" s="403"/>
      <c r="I41" s="403"/>
      <c r="J41" s="403"/>
      <c r="K41" s="403"/>
      <c r="L41" s="403"/>
      <c r="M41" s="487">
        <f t="shared" si="10"/>
        <v>0</v>
      </c>
      <c r="N41" s="476" t="str">
        <f t="shared" si="11"/>
        <v>-</v>
      </c>
      <c r="O41" s="404" t="str">
        <f t="shared" si="12"/>
        <v>-</v>
      </c>
      <c r="P41" s="403"/>
      <c r="Q41" s="403"/>
      <c r="R41" s="403"/>
      <c r="S41" s="403"/>
      <c r="T41" s="403"/>
      <c r="U41" s="403"/>
      <c r="V41" s="406"/>
      <c r="W41" s="66" t="s">
        <v>148</v>
      </c>
      <c r="X41" s="36"/>
      <c r="Y41" s="36"/>
      <c r="Z41" s="36"/>
      <c r="AA41" s="36"/>
    </row>
    <row r="42" spans="2:27" x14ac:dyDescent="0.2">
      <c r="B42" s="61" t="s">
        <v>61</v>
      </c>
      <c r="C42" s="487">
        <f t="shared" si="7"/>
        <v>0</v>
      </c>
      <c r="D42" s="402"/>
      <c r="E42" s="487">
        <f t="shared" si="8"/>
        <v>0</v>
      </c>
      <c r="F42" s="404" t="str">
        <f t="shared" si="9"/>
        <v>-</v>
      </c>
      <c r="G42" s="403"/>
      <c r="H42" s="403"/>
      <c r="I42" s="403"/>
      <c r="J42" s="403"/>
      <c r="K42" s="403"/>
      <c r="L42" s="403"/>
      <c r="M42" s="487">
        <f t="shared" si="10"/>
        <v>0</v>
      </c>
      <c r="N42" s="476" t="str">
        <f t="shared" si="11"/>
        <v>-</v>
      </c>
      <c r="O42" s="404" t="str">
        <f t="shared" si="12"/>
        <v>-</v>
      </c>
      <c r="P42" s="403"/>
      <c r="Q42" s="403"/>
      <c r="R42" s="403"/>
      <c r="S42" s="403"/>
      <c r="T42" s="403"/>
      <c r="U42" s="403"/>
      <c r="V42" s="406"/>
      <c r="W42" s="34"/>
      <c r="X42" s="36"/>
      <c r="Y42" s="36"/>
      <c r="Z42" s="36"/>
      <c r="AA42" s="36"/>
    </row>
    <row r="43" spans="2:27" x14ac:dyDescent="0.2">
      <c r="B43" s="63" t="s">
        <v>62</v>
      </c>
      <c r="C43" s="487">
        <f t="shared" si="7"/>
        <v>0</v>
      </c>
      <c r="D43" s="407"/>
      <c r="E43" s="487">
        <f t="shared" si="8"/>
        <v>0</v>
      </c>
      <c r="F43" s="404" t="str">
        <f t="shared" si="9"/>
        <v>-</v>
      </c>
      <c r="G43" s="403"/>
      <c r="H43" s="403"/>
      <c r="I43" s="403"/>
      <c r="J43" s="403"/>
      <c r="K43" s="403"/>
      <c r="L43" s="403"/>
      <c r="M43" s="487">
        <f t="shared" si="10"/>
        <v>0</v>
      </c>
      <c r="N43" s="476" t="str">
        <f t="shared" si="11"/>
        <v>-</v>
      </c>
      <c r="O43" s="404" t="str">
        <f t="shared" si="12"/>
        <v>-</v>
      </c>
      <c r="P43" s="403"/>
      <c r="Q43" s="403"/>
      <c r="R43" s="403"/>
      <c r="S43" s="403"/>
      <c r="T43" s="403"/>
      <c r="U43" s="403"/>
      <c r="V43" s="406"/>
      <c r="W43" s="34"/>
      <c r="X43" s="36"/>
      <c r="Y43" s="36"/>
      <c r="Z43" s="36"/>
      <c r="AA43" s="36"/>
    </row>
    <row r="44" spans="2:27" x14ac:dyDescent="0.2">
      <c r="B44" s="547" t="s">
        <v>957</v>
      </c>
      <c r="C44" s="487">
        <f t="shared" si="7"/>
        <v>0</v>
      </c>
      <c r="D44" s="402"/>
      <c r="E44" s="487">
        <f t="shared" si="8"/>
        <v>0</v>
      </c>
      <c r="F44" s="404" t="str">
        <f t="shared" ref="F44" si="13">IF(E44&gt;0,(IF(ISERROR(E44/$C$5),"-",E44/$C$5)),"-")</f>
        <v>-</v>
      </c>
      <c r="G44" s="403"/>
      <c r="H44" s="403"/>
      <c r="I44" s="403"/>
      <c r="J44" s="403"/>
      <c r="K44" s="403"/>
      <c r="L44" s="403"/>
      <c r="M44" s="487">
        <f t="shared" si="10"/>
        <v>0</v>
      </c>
      <c r="N44" s="476" t="str">
        <f t="shared" ref="N44" si="14">IF(M44&gt;-1,(IF(ISERROR((M44/E44)-1),"-",((M44/E44)-1))),"-")</f>
        <v>-</v>
      </c>
      <c r="O44" s="404" t="str">
        <f t="shared" ref="O44" si="15">IF(M44&gt;0,(IF(ISERROR(M44/$C$5),"-",M44/$C$5)),"-")</f>
        <v>-</v>
      </c>
      <c r="P44" s="403"/>
      <c r="Q44" s="403"/>
      <c r="R44" s="403"/>
      <c r="S44" s="403"/>
      <c r="T44" s="403"/>
      <c r="U44" s="403"/>
      <c r="V44" s="406"/>
      <c r="W44" s="34"/>
      <c r="X44" s="36"/>
      <c r="Y44" s="36"/>
      <c r="Z44" s="36"/>
      <c r="AA44" s="36"/>
    </row>
    <row r="45" spans="2:27" x14ac:dyDescent="0.2">
      <c r="B45" s="61" t="s">
        <v>63</v>
      </c>
      <c r="C45" s="487">
        <f t="shared" si="7"/>
        <v>0</v>
      </c>
      <c r="D45" s="402"/>
      <c r="E45" s="487">
        <f t="shared" si="8"/>
        <v>0</v>
      </c>
      <c r="F45" s="404" t="str">
        <f t="shared" si="9"/>
        <v>-</v>
      </c>
      <c r="G45" s="403"/>
      <c r="H45" s="403"/>
      <c r="I45" s="403"/>
      <c r="J45" s="403"/>
      <c r="K45" s="403"/>
      <c r="L45" s="403"/>
      <c r="M45" s="487">
        <f t="shared" si="10"/>
        <v>0</v>
      </c>
      <c r="N45" s="476" t="str">
        <f t="shared" si="11"/>
        <v>-</v>
      </c>
      <c r="O45" s="404" t="str">
        <f t="shared" si="12"/>
        <v>-</v>
      </c>
      <c r="P45" s="403"/>
      <c r="Q45" s="403"/>
      <c r="R45" s="403"/>
      <c r="S45" s="403"/>
      <c r="T45" s="403"/>
      <c r="U45" s="403"/>
      <c r="V45" s="406"/>
      <c r="W45" s="34"/>
      <c r="X45" s="36"/>
      <c r="Y45" s="36"/>
      <c r="Z45" s="36"/>
      <c r="AA45" s="36"/>
    </row>
    <row r="46" spans="2:27" x14ac:dyDescent="0.2">
      <c r="B46" s="61" t="s">
        <v>64</v>
      </c>
      <c r="C46" s="487">
        <f t="shared" si="7"/>
        <v>0</v>
      </c>
      <c r="D46" s="402"/>
      <c r="E46" s="487">
        <f t="shared" si="8"/>
        <v>0</v>
      </c>
      <c r="F46" s="404" t="str">
        <f t="shared" si="9"/>
        <v>-</v>
      </c>
      <c r="G46" s="403"/>
      <c r="H46" s="403"/>
      <c r="I46" s="403"/>
      <c r="J46" s="403"/>
      <c r="K46" s="403"/>
      <c r="L46" s="403"/>
      <c r="M46" s="487">
        <f t="shared" si="10"/>
        <v>0</v>
      </c>
      <c r="N46" s="476" t="str">
        <f t="shared" si="11"/>
        <v>-</v>
      </c>
      <c r="O46" s="404" t="str">
        <f t="shared" si="12"/>
        <v>-</v>
      </c>
      <c r="P46" s="403"/>
      <c r="Q46" s="403"/>
      <c r="R46" s="403"/>
      <c r="S46" s="403"/>
      <c r="T46" s="403"/>
      <c r="U46" s="403"/>
      <c r="V46" s="406"/>
      <c r="W46" s="34"/>
      <c r="X46" s="36"/>
      <c r="Y46" s="36"/>
      <c r="Z46" s="36"/>
      <c r="AA46" s="36"/>
    </row>
    <row r="47" spans="2:27" x14ac:dyDescent="0.2">
      <c r="B47" s="63" t="s">
        <v>65</v>
      </c>
      <c r="C47" s="487">
        <f t="shared" si="7"/>
        <v>0</v>
      </c>
      <c r="D47" s="407"/>
      <c r="E47" s="487">
        <f t="shared" si="8"/>
        <v>0</v>
      </c>
      <c r="F47" s="404" t="str">
        <f t="shared" si="9"/>
        <v>-</v>
      </c>
      <c r="G47" s="403"/>
      <c r="H47" s="403"/>
      <c r="I47" s="403"/>
      <c r="J47" s="403"/>
      <c r="K47" s="403"/>
      <c r="L47" s="403"/>
      <c r="M47" s="487">
        <f t="shared" si="10"/>
        <v>0</v>
      </c>
      <c r="N47" s="476" t="str">
        <f t="shared" si="11"/>
        <v>-</v>
      </c>
      <c r="O47" s="404" t="str">
        <f t="shared" si="12"/>
        <v>-</v>
      </c>
      <c r="P47" s="403"/>
      <c r="Q47" s="403"/>
      <c r="R47" s="403"/>
      <c r="S47" s="403"/>
      <c r="T47" s="403"/>
      <c r="U47" s="403"/>
      <c r="V47" s="406"/>
      <c r="W47" s="34"/>
      <c r="X47" s="36"/>
      <c r="Y47" s="36"/>
      <c r="Z47" s="36"/>
      <c r="AA47" s="36"/>
    </row>
    <row r="48" spans="2:27" x14ac:dyDescent="0.2">
      <c r="B48" s="631" t="s">
        <v>1025</v>
      </c>
      <c r="C48" s="487">
        <f t="shared" si="7"/>
        <v>0</v>
      </c>
      <c r="D48" s="402"/>
      <c r="E48" s="487">
        <f t="shared" si="8"/>
        <v>0</v>
      </c>
      <c r="F48" s="404" t="str">
        <f t="shared" si="9"/>
        <v>-</v>
      </c>
      <c r="G48" s="403"/>
      <c r="H48" s="403"/>
      <c r="I48" s="403"/>
      <c r="J48" s="403"/>
      <c r="K48" s="403"/>
      <c r="L48" s="403"/>
      <c r="M48" s="487">
        <f t="shared" si="10"/>
        <v>0</v>
      </c>
      <c r="N48" s="476" t="str">
        <f t="shared" si="11"/>
        <v>-</v>
      </c>
      <c r="O48" s="404" t="str">
        <f t="shared" si="12"/>
        <v>-</v>
      </c>
      <c r="P48" s="403"/>
      <c r="Q48" s="403"/>
      <c r="R48" s="403"/>
      <c r="S48" s="403"/>
      <c r="T48" s="403"/>
      <c r="U48" s="403"/>
      <c r="V48" s="406"/>
      <c r="W48" s="34"/>
      <c r="X48" s="36"/>
      <c r="Y48" s="36"/>
      <c r="Z48" s="36"/>
      <c r="AA48" s="36"/>
    </row>
    <row r="49" spans="1:27" x14ac:dyDescent="0.2">
      <c r="B49" s="631" t="s">
        <v>1026</v>
      </c>
      <c r="C49" s="487">
        <f t="shared" si="7"/>
        <v>0</v>
      </c>
      <c r="D49" s="402"/>
      <c r="E49" s="487">
        <f t="shared" ref="E49:E50" si="16">G49+H49+I49+J49+K49+L49</f>
        <v>0</v>
      </c>
      <c r="F49" s="404" t="str">
        <f t="shared" ref="F49:F50" si="17">IF(E49&gt;0,(IF(ISERROR(E49/$C$5),"-",E49/$C$5)),"-")</f>
        <v>-</v>
      </c>
      <c r="G49" s="403"/>
      <c r="H49" s="403"/>
      <c r="I49" s="403"/>
      <c r="J49" s="403"/>
      <c r="K49" s="403"/>
      <c r="L49" s="403"/>
      <c r="M49" s="487">
        <f t="shared" ref="M49:M50" si="18">U49+P49+Q49+R49+S49+T49</f>
        <v>0</v>
      </c>
      <c r="N49" s="476" t="str">
        <f t="shared" ref="N49:N50" si="19">IF(M49&gt;-1,(IF(ISERROR((M49/E49)-1),"-",((M49/E49)-1))),"-")</f>
        <v>-</v>
      </c>
      <c r="O49" s="404" t="str">
        <f t="shared" ref="O49:O50" si="20">IF(M49&gt;0,(IF(ISERROR(M49/$C$5),"-",M49/$C$5)),"-")</f>
        <v>-</v>
      </c>
      <c r="P49" s="403"/>
      <c r="Q49" s="403"/>
      <c r="R49" s="403"/>
      <c r="S49" s="403"/>
      <c r="T49" s="403"/>
      <c r="U49" s="403"/>
      <c r="V49" s="406"/>
      <c r="W49" s="34"/>
      <c r="X49" s="36"/>
      <c r="Y49" s="36"/>
      <c r="Z49" s="36"/>
      <c r="AA49" s="36"/>
    </row>
    <row r="50" spans="1:27" s="62" customFormat="1" x14ac:dyDescent="0.2">
      <c r="A50" s="7"/>
      <c r="B50" s="61" t="s">
        <v>66</v>
      </c>
      <c r="C50" s="487">
        <f t="shared" si="7"/>
        <v>0</v>
      </c>
      <c r="D50" s="402"/>
      <c r="E50" s="487">
        <f t="shared" si="16"/>
        <v>0</v>
      </c>
      <c r="F50" s="404" t="str">
        <f t="shared" si="17"/>
        <v>-</v>
      </c>
      <c r="G50" s="403"/>
      <c r="H50" s="403"/>
      <c r="I50" s="403"/>
      <c r="J50" s="403"/>
      <c r="K50" s="403"/>
      <c r="L50" s="403"/>
      <c r="M50" s="487">
        <f t="shared" si="18"/>
        <v>0</v>
      </c>
      <c r="N50" s="476" t="str">
        <f t="shared" si="19"/>
        <v>-</v>
      </c>
      <c r="O50" s="404" t="str">
        <f t="shared" si="20"/>
        <v>-</v>
      </c>
      <c r="P50" s="403"/>
      <c r="Q50" s="403"/>
      <c r="R50" s="403"/>
      <c r="S50" s="403"/>
      <c r="T50" s="403"/>
      <c r="U50" s="403"/>
      <c r="V50" s="406"/>
      <c r="W50" s="34"/>
      <c r="X50" s="36"/>
      <c r="Y50" s="36"/>
      <c r="Z50" s="36"/>
      <c r="AA50" s="36"/>
    </row>
    <row r="51" spans="1:27" x14ac:dyDescent="0.2">
      <c r="A51" s="60"/>
      <c r="B51" s="61" t="s">
        <v>142</v>
      </c>
      <c r="C51" s="488"/>
      <c r="D51" s="408"/>
      <c r="E51" s="488"/>
      <c r="F51" s="409"/>
      <c r="G51" s="408"/>
      <c r="H51" s="408"/>
      <c r="I51" s="408"/>
      <c r="J51" s="408"/>
      <c r="K51" s="408"/>
      <c r="L51" s="408"/>
      <c r="M51" s="488"/>
      <c r="N51" s="480"/>
      <c r="O51" s="409"/>
      <c r="P51" s="408"/>
      <c r="Q51" s="408"/>
      <c r="R51" s="408"/>
      <c r="S51" s="408"/>
      <c r="T51" s="408"/>
      <c r="U51" s="408"/>
      <c r="V51" s="408"/>
      <c r="W51" s="552"/>
      <c r="X51" s="62"/>
      <c r="Y51" s="62"/>
      <c r="Z51" s="62"/>
      <c r="AA51" s="62"/>
    </row>
    <row r="52" spans="1:27" x14ac:dyDescent="0.2">
      <c r="B52" s="554"/>
      <c r="C52" s="487">
        <f>IF($H$225="Initial Application",E52+D52,IF($H$225="Final Application",D52+M52,))</f>
        <v>0</v>
      </c>
      <c r="D52" s="402"/>
      <c r="E52" s="487">
        <f t="shared" ref="E52:E54" si="21">G52+H52+I52+J52+K52+L52</f>
        <v>0</v>
      </c>
      <c r="F52" s="404" t="str">
        <f>IF(E52&gt;0,(IF(ISERROR(E52/$C$5),"-",E52/$C$5)),"-")</f>
        <v>-</v>
      </c>
      <c r="G52" s="403"/>
      <c r="H52" s="403"/>
      <c r="I52" s="403"/>
      <c r="J52" s="403"/>
      <c r="K52" s="403"/>
      <c r="L52" s="403"/>
      <c r="M52" s="487">
        <f t="shared" ref="M52:M54" si="22">U52+P52+Q52+R52+S52+T52</f>
        <v>0</v>
      </c>
      <c r="N52" s="476" t="str">
        <f t="shared" ref="N52:N54" si="23">IF(M52&gt;-1,(IF(ISERROR((M52/E52)-1),"-",((M52/E52)-1))),"-")</f>
        <v>-</v>
      </c>
      <c r="O52" s="404" t="str">
        <f>IF(M52&gt;0,(IF(ISERROR(M52/$C$5),"-",M52/$C$5)),"-")</f>
        <v>-</v>
      </c>
      <c r="P52" s="403"/>
      <c r="Q52" s="403"/>
      <c r="R52" s="403"/>
      <c r="S52" s="403"/>
      <c r="T52" s="403"/>
      <c r="U52" s="403"/>
      <c r="V52" s="406"/>
      <c r="W52" s="34"/>
      <c r="X52" s="36"/>
      <c r="Y52" s="36"/>
      <c r="Z52" s="36"/>
      <c r="AA52" s="36"/>
    </row>
    <row r="53" spans="1:27" x14ac:dyDescent="0.2">
      <c r="A53" s="6"/>
      <c r="B53" s="554"/>
      <c r="C53" s="487">
        <f>IF($H$225="Initial Application",E53+D53,IF($H$225="Final Application",D53+M53,))</f>
        <v>0</v>
      </c>
      <c r="D53" s="407"/>
      <c r="E53" s="487">
        <f t="shared" si="21"/>
        <v>0</v>
      </c>
      <c r="F53" s="404" t="str">
        <f>IF(E53&gt;0,(IF(ISERROR(E53/$C$5),"-",E53/$C$5)),"-")</f>
        <v>-</v>
      </c>
      <c r="G53" s="403"/>
      <c r="H53" s="403"/>
      <c r="I53" s="403"/>
      <c r="J53" s="403"/>
      <c r="K53" s="403"/>
      <c r="L53" s="403"/>
      <c r="M53" s="487">
        <f t="shared" si="22"/>
        <v>0</v>
      </c>
      <c r="N53" s="476" t="str">
        <f t="shared" si="23"/>
        <v>-</v>
      </c>
      <c r="O53" s="404" t="str">
        <f>IF(M53&gt;0,(IF(ISERROR(M53/$C$5),"-",M53/$C$5)),"-")</f>
        <v>-</v>
      </c>
      <c r="P53" s="403"/>
      <c r="Q53" s="403"/>
      <c r="R53" s="403"/>
      <c r="S53" s="403"/>
      <c r="T53" s="403"/>
      <c r="U53" s="403"/>
      <c r="V53" s="406"/>
      <c r="W53" s="34"/>
      <c r="X53" s="36"/>
      <c r="Y53" s="36"/>
      <c r="Z53" s="36"/>
      <c r="AA53" s="36"/>
    </row>
    <row r="54" spans="1:27" x14ac:dyDescent="0.2">
      <c r="A54" s="6"/>
      <c r="B54" s="554"/>
      <c r="C54" s="487">
        <f>IF($H$225="Initial Application",E54+D54,IF($H$225="Final Application",D54+M54,))</f>
        <v>0</v>
      </c>
      <c r="D54" s="407"/>
      <c r="E54" s="487">
        <f t="shared" si="21"/>
        <v>0</v>
      </c>
      <c r="F54" s="404" t="str">
        <f>IF(E54&gt;0,(IF(ISERROR(E54/$C$5),"-",E54/$C$5)),"-")</f>
        <v>-</v>
      </c>
      <c r="G54" s="403"/>
      <c r="H54" s="403"/>
      <c r="I54" s="403"/>
      <c r="J54" s="403"/>
      <c r="K54" s="403"/>
      <c r="L54" s="403"/>
      <c r="M54" s="487">
        <f t="shared" si="22"/>
        <v>0</v>
      </c>
      <c r="N54" s="476" t="str">
        <f t="shared" si="23"/>
        <v>-</v>
      </c>
      <c r="O54" s="404" t="str">
        <f>IF(M54&gt;0,(IF(ISERROR(M54/$C$5),"-",M54/$C$5)),"-")</f>
        <v>-</v>
      </c>
      <c r="P54" s="403"/>
      <c r="Q54" s="403"/>
      <c r="R54" s="403"/>
      <c r="S54" s="403"/>
      <c r="T54" s="403"/>
      <c r="U54" s="403"/>
      <c r="V54" s="406"/>
      <c r="W54" s="34"/>
      <c r="X54" s="36"/>
      <c r="Y54" s="36"/>
      <c r="Z54" s="36"/>
      <c r="AA54" s="36"/>
    </row>
    <row r="55" spans="1:27" x14ac:dyDescent="0.2">
      <c r="A55" s="6"/>
      <c r="B55" s="6"/>
      <c r="C55" s="304"/>
      <c r="D55" s="410"/>
      <c r="E55" s="304"/>
      <c r="F55" s="420"/>
      <c r="G55" s="419"/>
      <c r="H55" s="419"/>
      <c r="I55" s="419"/>
      <c r="J55" s="419"/>
      <c r="K55" s="419"/>
      <c r="L55" s="419"/>
      <c r="M55" s="304"/>
      <c r="N55" s="481"/>
      <c r="O55" s="420"/>
      <c r="P55" s="419"/>
      <c r="Q55" s="419"/>
      <c r="R55" s="419"/>
      <c r="S55" s="419"/>
      <c r="T55" s="419"/>
      <c r="U55" s="419"/>
      <c r="V55" s="411"/>
      <c r="W55" s="34"/>
      <c r="X55" s="36"/>
      <c r="Y55" s="36"/>
      <c r="Z55" s="36"/>
      <c r="AA55" s="36"/>
    </row>
    <row r="56" spans="1:27" x14ac:dyDescent="0.2">
      <c r="B56" s="64" t="s">
        <v>68</v>
      </c>
      <c r="C56" s="297">
        <f>SUM(C29:C54)</f>
        <v>0</v>
      </c>
      <c r="D56" s="413">
        <f>SUM(D29:D54)</f>
        <v>0</v>
      </c>
      <c r="E56" s="297">
        <f>SUM(E29:E54)</f>
        <v>0</v>
      </c>
      <c r="F56" s="404" t="str">
        <f>IF(E56&gt;0,(IF(ISERROR(E56/$C$5),"-",E56/$C$5)),"-")</f>
        <v>-</v>
      </c>
      <c r="G56" s="413">
        <f>SUM(G29:G54)</f>
        <v>0</v>
      </c>
      <c r="H56" s="413">
        <f>SUM(H29:H54)</f>
        <v>0</v>
      </c>
      <c r="I56" s="413">
        <f t="shared" ref="I56:L56" si="24">SUM(I29:I54)</f>
        <v>0</v>
      </c>
      <c r="J56" s="413">
        <f t="shared" si="24"/>
        <v>0</v>
      </c>
      <c r="K56" s="413">
        <f t="shared" si="24"/>
        <v>0</v>
      </c>
      <c r="L56" s="413">
        <f t="shared" si="24"/>
        <v>0</v>
      </c>
      <c r="M56" s="297">
        <f>SUM(M29:M54)</f>
        <v>0</v>
      </c>
      <c r="N56" s="476" t="str">
        <f t="shared" ref="N56" si="25">IF(M56&gt;-1,(IF(ISERROR((M56/E56)-1),"-",((M56/E56)-1))),"-")</f>
        <v>-</v>
      </c>
      <c r="O56" s="404" t="str">
        <f>IF(M56&gt;0,(IF(ISERROR(M56/$C$5),"-",M56/$C$5)),"-")</f>
        <v>-</v>
      </c>
      <c r="P56" s="413">
        <f t="shared" ref="P56:U56" si="26">SUM(P29:P54)</f>
        <v>0</v>
      </c>
      <c r="Q56" s="413">
        <f t="shared" si="26"/>
        <v>0</v>
      </c>
      <c r="R56" s="413">
        <f t="shared" si="26"/>
        <v>0</v>
      </c>
      <c r="S56" s="413">
        <f t="shared" si="26"/>
        <v>0</v>
      </c>
      <c r="T56" s="413">
        <f t="shared" si="26"/>
        <v>0</v>
      </c>
      <c r="U56" s="413">
        <f t="shared" si="26"/>
        <v>0</v>
      </c>
      <c r="V56" s="414">
        <f>SUM(V29:V54)</f>
        <v>0</v>
      </c>
      <c r="W56" s="34"/>
      <c r="X56" s="36"/>
      <c r="Y56" s="36"/>
      <c r="Z56" s="36"/>
      <c r="AA56" s="36"/>
    </row>
    <row r="57" spans="1:27" x14ac:dyDescent="0.2">
      <c r="B57" s="38"/>
      <c r="C57" s="490"/>
      <c r="D57" s="421"/>
      <c r="E57" s="490"/>
      <c r="F57" s="423"/>
      <c r="G57" s="422"/>
      <c r="H57" s="422"/>
      <c r="I57" s="422"/>
      <c r="J57" s="422"/>
      <c r="K57" s="422"/>
      <c r="L57" s="422"/>
      <c r="M57" s="490"/>
      <c r="N57" s="482"/>
      <c r="O57" s="423"/>
      <c r="P57" s="422"/>
      <c r="Q57" s="422"/>
      <c r="R57" s="422"/>
      <c r="S57" s="422"/>
      <c r="T57" s="422"/>
      <c r="U57" s="422"/>
      <c r="V57" s="422"/>
      <c r="W57" s="34"/>
      <c r="X57" s="36"/>
      <c r="Y57" s="36"/>
      <c r="Z57" s="36"/>
      <c r="AA57" s="36"/>
    </row>
    <row r="58" spans="1:27" x14ac:dyDescent="0.2">
      <c r="A58" s="1266" t="s">
        <v>69</v>
      </c>
      <c r="B58" s="1266"/>
      <c r="C58" s="489"/>
      <c r="D58" s="418"/>
      <c r="E58" s="489"/>
      <c r="F58" s="417"/>
      <c r="G58" s="418"/>
      <c r="H58" s="418"/>
      <c r="I58" s="418"/>
      <c r="J58" s="418"/>
      <c r="K58" s="418"/>
      <c r="L58" s="418"/>
      <c r="M58" s="489"/>
      <c r="N58" s="479"/>
      <c r="O58" s="417"/>
      <c r="P58" s="418"/>
      <c r="Q58" s="418"/>
      <c r="R58" s="418"/>
      <c r="S58" s="418"/>
      <c r="T58" s="418"/>
      <c r="U58" s="418"/>
      <c r="V58" s="418"/>
      <c r="W58" s="34"/>
      <c r="X58" s="36"/>
      <c r="Y58" s="36"/>
      <c r="Z58" s="36"/>
      <c r="AA58" s="36"/>
    </row>
    <row r="59" spans="1:27" x14ac:dyDescent="0.2">
      <c r="B59" s="61" t="s">
        <v>70</v>
      </c>
      <c r="C59" s="487">
        <f t="shared" ref="C59:C75" si="27">IF($H$225="Initial Application",E59+D59,IF($H$225="Final Application",D59+M59,))</f>
        <v>0</v>
      </c>
      <c r="D59" s="402"/>
      <c r="E59" s="487">
        <f t="shared" ref="E59:E75" si="28">G59+H59+I59+J59+K59+L59</f>
        <v>0</v>
      </c>
      <c r="F59" s="404" t="str">
        <f t="shared" ref="F59:F75" si="29">IF(E59&gt;0,(IF(ISERROR(E59/$C$5),"-",E59/$C$5)),"-")</f>
        <v>-</v>
      </c>
      <c r="G59" s="403"/>
      <c r="H59" s="403"/>
      <c r="I59" s="403"/>
      <c r="J59" s="403"/>
      <c r="K59" s="403"/>
      <c r="L59" s="403"/>
      <c r="M59" s="487">
        <f t="shared" ref="M59:M75" si="30">U59+P59+Q59+R59+S59+T59</f>
        <v>0</v>
      </c>
      <c r="N59" s="476" t="str">
        <f t="shared" ref="N59:N75" si="31">IF(M59&gt;-1,(IF(ISERROR((M59/E59)-1),"-",((M59/E59)-1))),"-")</f>
        <v>-</v>
      </c>
      <c r="O59" s="404" t="str">
        <f t="shared" ref="O59:O75" si="32">IF(M59&gt;0,(IF(ISERROR(M59/$C$5),"-",M59/$C$5)),"-")</f>
        <v>-</v>
      </c>
      <c r="P59" s="403"/>
      <c r="Q59" s="403"/>
      <c r="R59" s="403"/>
      <c r="S59" s="403"/>
      <c r="T59" s="403"/>
      <c r="U59" s="403"/>
      <c r="V59" s="406"/>
      <c r="W59" s="34"/>
      <c r="X59" s="36"/>
      <c r="Y59" s="36"/>
      <c r="Z59" s="36"/>
      <c r="AA59" s="36"/>
    </row>
    <row r="60" spans="1:27" x14ac:dyDescent="0.2">
      <c r="B60" s="61" t="s">
        <v>71</v>
      </c>
      <c r="C60" s="487">
        <f t="shared" si="27"/>
        <v>0</v>
      </c>
      <c r="D60" s="402"/>
      <c r="E60" s="487">
        <f t="shared" si="28"/>
        <v>0</v>
      </c>
      <c r="F60" s="404" t="str">
        <f t="shared" si="29"/>
        <v>-</v>
      </c>
      <c r="G60" s="403"/>
      <c r="H60" s="403"/>
      <c r="I60" s="403"/>
      <c r="J60" s="403"/>
      <c r="K60" s="403"/>
      <c r="L60" s="403"/>
      <c r="M60" s="487">
        <f t="shared" si="30"/>
        <v>0</v>
      </c>
      <c r="N60" s="476" t="str">
        <f t="shared" si="31"/>
        <v>-</v>
      </c>
      <c r="O60" s="404" t="str">
        <f t="shared" si="32"/>
        <v>-</v>
      </c>
      <c r="P60" s="403"/>
      <c r="Q60" s="403"/>
      <c r="R60" s="403"/>
      <c r="S60" s="403"/>
      <c r="T60" s="403"/>
      <c r="U60" s="403"/>
      <c r="V60" s="406"/>
      <c r="W60" s="34"/>
      <c r="X60" s="36"/>
      <c r="Y60" s="36"/>
      <c r="Z60" s="36"/>
      <c r="AA60" s="36"/>
    </row>
    <row r="61" spans="1:27" x14ac:dyDescent="0.2">
      <c r="B61" s="61" t="s">
        <v>72</v>
      </c>
      <c r="C61" s="487">
        <f t="shared" si="27"/>
        <v>0</v>
      </c>
      <c r="D61" s="402"/>
      <c r="E61" s="487">
        <f t="shared" si="28"/>
        <v>0</v>
      </c>
      <c r="F61" s="404" t="str">
        <f t="shared" si="29"/>
        <v>-</v>
      </c>
      <c r="G61" s="403"/>
      <c r="H61" s="403"/>
      <c r="I61" s="403"/>
      <c r="J61" s="403"/>
      <c r="K61" s="403"/>
      <c r="L61" s="403"/>
      <c r="M61" s="487">
        <f t="shared" si="30"/>
        <v>0</v>
      </c>
      <c r="N61" s="476" t="str">
        <f t="shared" si="31"/>
        <v>-</v>
      </c>
      <c r="O61" s="404" t="str">
        <f t="shared" si="32"/>
        <v>-</v>
      </c>
      <c r="P61" s="403"/>
      <c r="Q61" s="403"/>
      <c r="R61" s="403"/>
      <c r="S61" s="403"/>
      <c r="T61" s="403"/>
      <c r="U61" s="403"/>
      <c r="V61" s="406"/>
      <c r="W61" s="632" t="s">
        <v>1023</v>
      </c>
      <c r="X61" s="36"/>
      <c r="Y61" s="36"/>
      <c r="Z61" s="36"/>
      <c r="AA61" s="36"/>
    </row>
    <row r="62" spans="1:27" x14ac:dyDescent="0.2">
      <c r="B62" s="61" t="s">
        <v>73</v>
      </c>
      <c r="C62" s="487">
        <f t="shared" si="27"/>
        <v>0</v>
      </c>
      <c r="D62" s="402"/>
      <c r="E62" s="487">
        <f t="shared" si="28"/>
        <v>0</v>
      </c>
      <c r="F62" s="404" t="str">
        <f t="shared" si="29"/>
        <v>-</v>
      </c>
      <c r="G62" s="403"/>
      <c r="H62" s="403"/>
      <c r="I62" s="403"/>
      <c r="J62" s="403"/>
      <c r="K62" s="403"/>
      <c r="L62" s="403"/>
      <c r="M62" s="487">
        <f t="shared" si="30"/>
        <v>0</v>
      </c>
      <c r="N62" s="476" t="str">
        <f t="shared" si="31"/>
        <v>-</v>
      </c>
      <c r="O62" s="404" t="str">
        <f t="shared" si="32"/>
        <v>-</v>
      </c>
      <c r="P62" s="403"/>
      <c r="Q62" s="403"/>
      <c r="R62" s="403"/>
      <c r="S62" s="403"/>
      <c r="T62" s="403"/>
      <c r="U62" s="403"/>
      <c r="V62" s="406"/>
      <c r="W62" s="34"/>
      <c r="X62" s="36"/>
      <c r="Y62" s="36"/>
      <c r="Z62" s="36"/>
      <c r="AA62" s="36"/>
    </row>
    <row r="63" spans="1:27" x14ac:dyDescent="0.2">
      <c r="B63" s="61" t="s">
        <v>74</v>
      </c>
      <c r="C63" s="487">
        <f t="shared" si="27"/>
        <v>0</v>
      </c>
      <c r="D63" s="402"/>
      <c r="E63" s="487">
        <f t="shared" si="28"/>
        <v>0</v>
      </c>
      <c r="F63" s="404" t="str">
        <f t="shared" si="29"/>
        <v>-</v>
      </c>
      <c r="G63" s="403"/>
      <c r="H63" s="403"/>
      <c r="I63" s="403"/>
      <c r="J63" s="403"/>
      <c r="K63" s="403"/>
      <c r="L63" s="403"/>
      <c r="M63" s="487">
        <f t="shared" si="30"/>
        <v>0</v>
      </c>
      <c r="N63" s="476" t="str">
        <f t="shared" si="31"/>
        <v>-</v>
      </c>
      <c r="O63" s="404" t="str">
        <f t="shared" si="32"/>
        <v>-</v>
      </c>
      <c r="P63" s="403"/>
      <c r="Q63" s="403"/>
      <c r="R63" s="403"/>
      <c r="S63" s="403"/>
      <c r="T63" s="403"/>
      <c r="U63" s="403"/>
      <c r="V63" s="406"/>
      <c r="W63" s="34"/>
      <c r="Y63" s="36"/>
      <c r="Z63" s="36"/>
      <c r="AA63" s="36"/>
    </row>
    <row r="64" spans="1:27" x14ac:dyDescent="0.2">
      <c r="B64" s="61" t="s">
        <v>75</v>
      </c>
      <c r="C64" s="487">
        <f t="shared" si="27"/>
        <v>0</v>
      </c>
      <c r="D64" s="402"/>
      <c r="E64" s="487">
        <f t="shared" si="28"/>
        <v>0</v>
      </c>
      <c r="F64" s="404" t="str">
        <f t="shared" si="29"/>
        <v>-</v>
      </c>
      <c r="G64" s="403"/>
      <c r="H64" s="403"/>
      <c r="I64" s="403"/>
      <c r="J64" s="403"/>
      <c r="K64" s="403"/>
      <c r="L64" s="403"/>
      <c r="M64" s="487">
        <f t="shared" si="30"/>
        <v>0</v>
      </c>
      <c r="N64" s="476" t="str">
        <f t="shared" si="31"/>
        <v>-</v>
      </c>
      <c r="O64" s="404" t="str">
        <f t="shared" si="32"/>
        <v>-</v>
      </c>
      <c r="P64" s="403"/>
      <c r="Q64" s="403"/>
      <c r="R64" s="403"/>
      <c r="S64" s="403"/>
      <c r="T64" s="403"/>
      <c r="U64" s="403"/>
      <c r="V64" s="406"/>
      <c r="W64" s="34"/>
      <c r="X64" s="36"/>
      <c r="Y64" s="36"/>
      <c r="Z64" s="36"/>
      <c r="AA64" s="36"/>
    </row>
    <row r="65" spans="1:27" x14ac:dyDescent="0.2">
      <c r="B65" s="61" t="s">
        <v>76</v>
      </c>
      <c r="C65" s="487">
        <f t="shared" si="27"/>
        <v>0</v>
      </c>
      <c r="D65" s="402"/>
      <c r="E65" s="487">
        <f t="shared" si="28"/>
        <v>0</v>
      </c>
      <c r="F65" s="404" t="str">
        <f t="shared" si="29"/>
        <v>-</v>
      </c>
      <c r="G65" s="403"/>
      <c r="H65" s="403"/>
      <c r="I65" s="403"/>
      <c r="J65" s="403"/>
      <c r="K65" s="403"/>
      <c r="L65" s="403"/>
      <c r="M65" s="487">
        <f t="shared" si="30"/>
        <v>0</v>
      </c>
      <c r="N65" s="476" t="str">
        <f t="shared" si="31"/>
        <v>-</v>
      </c>
      <c r="O65" s="404" t="str">
        <f t="shared" si="32"/>
        <v>-</v>
      </c>
      <c r="P65" s="403"/>
      <c r="Q65" s="403"/>
      <c r="R65" s="403"/>
      <c r="S65" s="403"/>
      <c r="T65" s="403"/>
      <c r="U65" s="403"/>
      <c r="V65" s="406"/>
      <c r="W65" s="34"/>
      <c r="X65" s="36"/>
      <c r="Y65" s="36"/>
      <c r="Z65" s="36"/>
      <c r="AA65" s="36"/>
    </row>
    <row r="66" spans="1:27" x14ac:dyDescent="0.2">
      <c r="B66" s="631" t="s">
        <v>1024</v>
      </c>
      <c r="C66" s="487">
        <f t="shared" si="27"/>
        <v>0</v>
      </c>
      <c r="D66" s="402"/>
      <c r="E66" s="487">
        <f t="shared" ref="E66" si="33">G66+H66+I66+J66+K66+L66</f>
        <v>0</v>
      </c>
      <c r="F66" s="404" t="str">
        <f t="shared" ref="F66" si="34">IF(E66&gt;0,(IF(ISERROR(E66/$C$5),"-",E66/$C$5)),"-")</f>
        <v>-</v>
      </c>
      <c r="G66" s="403"/>
      <c r="H66" s="403"/>
      <c r="I66" s="403"/>
      <c r="J66" s="403"/>
      <c r="K66" s="403"/>
      <c r="L66" s="403"/>
      <c r="M66" s="487">
        <f t="shared" ref="M66" si="35">U66+P66+Q66+R66+S66+T66</f>
        <v>0</v>
      </c>
      <c r="N66" s="476" t="str">
        <f t="shared" ref="N66" si="36">IF(M66&gt;-1,(IF(ISERROR((M66/E66)-1),"-",((M66/E66)-1))),"-")</f>
        <v>-</v>
      </c>
      <c r="O66" s="404" t="str">
        <f t="shared" ref="O66" si="37">IF(M66&gt;0,(IF(ISERROR(M66/$C$5),"-",M66/$C$5)),"-")</f>
        <v>-</v>
      </c>
      <c r="P66" s="403"/>
      <c r="Q66" s="403"/>
      <c r="R66" s="403"/>
      <c r="S66" s="403"/>
      <c r="T66" s="403"/>
      <c r="U66" s="403"/>
      <c r="V66" s="406"/>
      <c r="W66" s="34"/>
      <c r="X66" s="36"/>
      <c r="Y66" s="36"/>
      <c r="Z66" s="36"/>
      <c r="AA66" s="36"/>
    </row>
    <row r="67" spans="1:27" x14ac:dyDescent="0.2">
      <c r="B67" s="61" t="s">
        <v>77</v>
      </c>
      <c r="C67" s="487">
        <f t="shared" si="27"/>
        <v>0</v>
      </c>
      <c r="D67" s="402"/>
      <c r="E67" s="487">
        <f t="shared" si="28"/>
        <v>0</v>
      </c>
      <c r="F67" s="404" t="str">
        <f t="shared" si="29"/>
        <v>-</v>
      </c>
      <c r="G67" s="403"/>
      <c r="H67" s="403"/>
      <c r="I67" s="403"/>
      <c r="J67" s="403"/>
      <c r="K67" s="403"/>
      <c r="L67" s="403"/>
      <c r="M67" s="487">
        <f t="shared" si="30"/>
        <v>0</v>
      </c>
      <c r="N67" s="476" t="str">
        <f t="shared" si="31"/>
        <v>-</v>
      </c>
      <c r="O67" s="404" t="str">
        <f t="shared" si="32"/>
        <v>-</v>
      </c>
      <c r="P67" s="403"/>
      <c r="Q67" s="403"/>
      <c r="R67" s="403"/>
      <c r="S67" s="403"/>
      <c r="T67" s="403"/>
      <c r="U67" s="403"/>
      <c r="V67" s="406"/>
      <c r="W67" s="34"/>
      <c r="X67" s="36"/>
      <c r="Y67" s="36"/>
      <c r="Z67" s="36"/>
      <c r="AA67" s="36"/>
    </row>
    <row r="68" spans="1:27" x14ac:dyDescent="0.2">
      <c r="B68" s="61" t="s">
        <v>78</v>
      </c>
      <c r="C68" s="487">
        <f t="shared" si="27"/>
        <v>0</v>
      </c>
      <c r="D68" s="402"/>
      <c r="E68" s="487">
        <f t="shared" si="28"/>
        <v>0</v>
      </c>
      <c r="F68" s="404" t="str">
        <f t="shared" si="29"/>
        <v>-</v>
      </c>
      <c r="G68" s="403"/>
      <c r="H68" s="403"/>
      <c r="I68" s="403"/>
      <c r="J68" s="403"/>
      <c r="K68" s="403"/>
      <c r="L68" s="403"/>
      <c r="M68" s="487">
        <f t="shared" si="30"/>
        <v>0</v>
      </c>
      <c r="N68" s="476" t="str">
        <f t="shared" si="31"/>
        <v>-</v>
      </c>
      <c r="O68" s="404" t="str">
        <f t="shared" si="32"/>
        <v>-</v>
      </c>
      <c r="P68" s="403"/>
      <c r="Q68" s="403"/>
      <c r="R68" s="403"/>
      <c r="S68" s="403"/>
      <c r="T68" s="403"/>
      <c r="U68" s="403"/>
      <c r="V68" s="406"/>
      <c r="W68" s="34"/>
      <c r="X68" s="36"/>
      <c r="Y68" s="36"/>
      <c r="Z68" s="36"/>
      <c r="AA68" s="36"/>
    </row>
    <row r="69" spans="1:27" x14ac:dyDescent="0.2">
      <c r="B69" s="553" t="s">
        <v>961</v>
      </c>
      <c r="C69" s="487">
        <f t="shared" si="27"/>
        <v>0</v>
      </c>
      <c r="D69" s="402"/>
      <c r="E69" s="487">
        <f t="shared" si="28"/>
        <v>0</v>
      </c>
      <c r="F69" s="404" t="str">
        <f t="shared" ref="F69" si="38">IF(E69&gt;0,(IF(ISERROR(E69/$C$5),"-",E69/$C$5)),"-")</f>
        <v>-</v>
      </c>
      <c r="G69" s="403"/>
      <c r="H69" s="403"/>
      <c r="I69" s="403"/>
      <c r="J69" s="403"/>
      <c r="K69" s="403"/>
      <c r="L69" s="403"/>
      <c r="M69" s="487">
        <f t="shared" si="30"/>
        <v>0</v>
      </c>
      <c r="N69" s="476" t="str">
        <f t="shared" ref="N69" si="39">IF(M69&gt;-1,(IF(ISERROR((M69/E69)-1),"-",((M69/E69)-1))),"-")</f>
        <v>-</v>
      </c>
      <c r="O69" s="404" t="str">
        <f t="shared" ref="O69" si="40">IF(M69&gt;0,(IF(ISERROR(M69/$C$5),"-",M69/$C$5)),"-")</f>
        <v>-</v>
      </c>
      <c r="P69" s="403"/>
      <c r="Q69" s="403"/>
      <c r="R69" s="403"/>
      <c r="S69" s="403"/>
      <c r="T69" s="403"/>
      <c r="U69" s="403"/>
      <c r="V69" s="406"/>
      <c r="W69" s="34"/>
      <c r="X69" s="36"/>
      <c r="Y69" s="36"/>
      <c r="Z69" s="36"/>
      <c r="AA69" s="36"/>
    </row>
    <row r="70" spans="1:27" x14ac:dyDescent="0.2">
      <c r="B70" s="61" t="s">
        <v>79</v>
      </c>
      <c r="C70" s="487">
        <f t="shared" si="27"/>
        <v>0</v>
      </c>
      <c r="D70" s="402"/>
      <c r="E70" s="487">
        <f t="shared" si="28"/>
        <v>0</v>
      </c>
      <c r="F70" s="404" t="str">
        <f t="shared" si="29"/>
        <v>-</v>
      </c>
      <c r="G70" s="403"/>
      <c r="H70" s="403"/>
      <c r="I70" s="403"/>
      <c r="J70" s="403"/>
      <c r="K70" s="403"/>
      <c r="L70" s="403"/>
      <c r="M70" s="487">
        <f t="shared" si="30"/>
        <v>0</v>
      </c>
      <c r="N70" s="476" t="str">
        <f t="shared" si="31"/>
        <v>-</v>
      </c>
      <c r="O70" s="404" t="str">
        <f t="shared" si="32"/>
        <v>-</v>
      </c>
      <c r="P70" s="403"/>
      <c r="Q70" s="403"/>
      <c r="R70" s="403"/>
      <c r="S70" s="403"/>
      <c r="T70" s="403"/>
      <c r="U70" s="403"/>
      <c r="V70" s="405" t="s">
        <v>141</v>
      </c>
      <c r="W70" s="66" t="s">
        <v>149</v>
      </c>
      <c r="X70" s="36"/>
      <c r="Y70" s="36"/>
      <c r="Z70" s="36"/>
      <c r="AA70" s="36"/>
    </row>
    <row r="71" spans="1:27" x14ac:dyDescent="0.2">
      <c r="B71" s="61" t="s">
        <v>80</v>
      </c>
      <c r="C71" s="487">
        <f t="shared" si="27"/>
        <v>0</v>
      </c>
      <c r="D71" s="402"/>
      <c r="E71" s="487">
        <f t="shared" si="28"/>
        <v>0</v>
      </c>
      <c r="F71" s="404" t="str">
        <f t="shared" si="29"/>
        <v>-</v>
      </c>
      <c r="G71" s="403"/>
      <c r="H71" s="403"/>
      <c r="I71" s="403"/>
      <c r="J71" s="403"/>
      <c r="K71" s="403"/>
      <c r="L71" s="403"/>
      <c r="M71" s="487">
        <f t="shared" si="30"/>
        <v>0</v>
      </c>
      <c r="N71" s="476" t="str">
        <f t="shared" si="31"/>
        <v>-</v>
      </c>
      <c r="O71" s="404" t="str">
        <f t="shared" si="32"/>
        <v>-</v>
      </c>
      <c r="P71" s="403"/>
      <c r="Q71" s="403"/>
      <c r="R71" s="403"/>
      <c r="S71" s="403"/>
      <c r="T71" s="403"/>
      <c r="U71" s="403"/>
      <c r="V71" s="406"/>
      <c r="W71" s="34"/>
      <c r="X71" s="36"/>
      <c r="Y71" s="36"/>
      <c r="Z71" s="36"/>
      <c r="AA71" s="36"/>
    </row>
    <row r="72" spans="1:27" x14ac:dyDescent="0.2">
      <c r="B72" s="735" t="s">
        <v>1064</v>
      </c>
      <c r="C72" s="487">
        <f t="shared" si="27"/>
        <v>0</v>
      </c>
      <c r="D72" s="402"/>
      <c r="E72" s="487">
        <f t="shared" ref="E72:E73" si="41">G72+H72+I72+J72+K72+L72</f>
        <v>0</v>
      </c>
      <c r="F72" s="404" t="str">
        <f t="shared" ref="F72:F73" si="42">IF(E72&gt;0,(IF(ISERROR(E72/$C$5),"-",E72/$C$5)),"-")</f>
        <v>-</v>
      </c>
      <c r="G72" s="403"/>
      <c r="H72" s="403"/>
      <c r="I72" s="403"/>
      <c r="J72" s="403"/>
      <c r="K72" s="403"/>
      <c r="L72" s="403"/>
      <c r="M72" s="487">
        <f t="shared" ref="M72:M73" si="43">U72+P72+Q72+R72+S72+T72</f>
        <v>0</v>
      </c>
      <c r="N72" s="476" t="str">
        <f t="shared" ref="N72:N73" si="44">IF(M72&gt;-1,(IF(ISERROR((M72/E72)-1),"-",((M72/E72)-1))),"-")</f>
        <v>-</v>
      </c>
      <c r="O72" s="404" t="str">
        <f t="shared" ref="O72:O73" si="45">IF(M72&gt;0,(IF(ISERROR(M72/$C$5),"-",M72/$C$5)),"-")</f>
        <v>-</v>
      </c>
      <c r="P72" s="403"/>
      <c r="Q72" s="403"/>
      <c r="R72" s="403"/>
      <c r="S72" s="403"/>
      <c r="T72" s="403"/>
      <c r="U72" s="403"/>
      <c r="V72" s="406"/>
      <c r="W72" s="34"/>
      <c r="X72" s="36"/>
      <c r="Y72" s="36"/>
      <c r="Z72" s="36"/>
      <c r="AA72" s="36"/>
    </row>
    <row r="73" spans="1:27" x14ac:dyDescent="0.2">
      <c r="B73" s="735" t="s">
        <v>1065</v>
      </c>
      <c r="C73" s="487">
        <f t="shared" si="27"/>
        <v>0</v>
      </c>
      <c r="D73" s="402"/>
      <c r="E73" s="487">
        <f t="shared" si="41"/>
        <v>0</v>
      </c>
      <c r="F73" s="404" t="str">
        <f t="shared" si="42"/>
        <v>-</v>
      </c>
      <c r="G73" s="403"/>
      <c r="H73" s="403"/>
      <c r="I73" s="403"/>
      <c r="J73" s="403"/>
      <c r="K73" s="403"/>
      <c r="L73" s="403"/>
      <c r="M73" s="487">
        <f t="shared" si="43"/>
        <v>0</v>
      </c>
      <c r="N73" s="476" t="str">
        <f t="shared" si="44"/>
        <v>-</v>
      </c>
      <c r="O73" s="404" t="str">
        <f t="shared" si="45"/>
        <v>-</v>
      </c>
      <c r="P73" s="403"/>
      <c r="Q73" s="403"/>
      <c r="R73" s="403"/>
      <c r="S73" s="403"/>
      <c r="T73" s="403"/>
      <c r="U73" s="403"/>
      <c r="V73" s="406"/>
      <c r="W73" s="34"/>
      <c r="X73" s="36"/>
      <c r="Y73" s="36"/>
      <c r="Z73" s="36"/>
      <c r="AA73" s="36"/>
    </row>
    <row r="74" spans="1:27" x14ac:dyDescent="0.2">
      <c r="B74" s="61" t="s">
        <v>81</v>
      </c>
      <c r="C74" s="487">
        <f t="shared" si="27"/>
        <v>0</v>
      </c>
      <c r="D74" s="402"/>
      <c r="E74" s="487">
        <f t="shared" si="28"/>
        <v>0</v>
      </c>
      <c r="F74" s="404" t="str">
        <f t="shared" si="29"/>
        <v>-</v>
      </c>
      <c r="G74" s="403"/>
      <c r="H74" s="403"/>
      <c r="I74" s="403"/>
      <c r="J74" s="403"/>
      <c r="K74" s="403"/>
      <c r="L74" s="403"/>
      <c r="M74" s="487">
        <f t="shared" si="30"/>
        <v>0</v>
      </c>
      <c r="N74" s="476" t="str">
        <f t="shared" si="31"/>
        <v>-</v>
      </c>
      <c r="O74" s="404" t="str">
        <f t="shared" si="32"/>
        <v>-</v>
      </c>
      <c r="P74" s="403"/>
      <c r="Q74" s="403"/>
      <c r="R74" s="403"/>
      <c r="S74" s="403"/>
      <c r="T74" s="403"/>
      <c r="U74" s="403"/>
      <c r="V74" s="406"/>
      <c r="W74" s="34"/>
      <c r="X74" s="36"/>
      <c r="Y74" s="36"/>
      <c r="Z74" s="36"/>
      <c r="AA74" s="36"/>
    </row>
    <row r="75" spans="1:27" s="62" customFormat="1" x14ac:dyDescent="0.2">
      <c r="A75" s="7"/>
      <c r="B75" s="61" t="s">
        <v>82</v>
      </c>
      <c r="C75" s="487">
        <f t="shared" si="27"/>
        <v>0</v>
      </c>
      <c r="D75" s="402"/>
      <c r="E75" s="487">
        <f t="shared" si="28"/>
        <v>0</v>
      </c>
      <c r="F75" s="404" t="str">
        <f t="shared" si="29"/>
        <v>-</v>
      </c>
      <c r="G75" s="403"/>
      <c r="H75" s="403"/>
      <c r="I75" s="403"/>
      <c r="J75" s="403"/>
      <c r="K75" s="403"/>
      <c r="L75" s="403"/>
      <c r="M75" s="487">
        <f t="shared" si="30"/>
        <v>0</v>
      </c>
      <c r="N75" s="476" t="str">
        <f t="shared" si="31"/>
        <v>-</v>
      </c>
      <c r="O75" s="404" t="str">
        <f t="shared" si="32"/>
        <v>-</v>
      </c>
      <c r="P75" s="403"/>
      <c r="Q75" s="403"/>
      <c r="R75" s="403"/>
      <c r="S75" s="403"/>
      <c r="T75" s="403"/>
      <c r="U75" s="403"/>
      <c r="V75" s="406"/>
      <c r="W75" s="34"/>
      <c r="X75" s="36"/>
      <c r="Y75" s="36"/>
      <c r="Z75" s="36"/>
      <c r="AA75" s="36"/>
    </row>
    <row r="76" spans="1:27" x14ac:dyDescent="0.2">
      <c r="A76" s="60"/>
      <c r="B76" s="61" t="s">
        <v>142</v>
      </c>
      <c r="C76" s="488"/>
      <c r="D76" s="408"/>
      <c r="E76" s="488"/>
      <c r="F76" s="409"/>
      <c r="G76" s="408"/>
      <c r="H76" s="408"/>
      <c r="I76" s="408"/>
      <c r="J76" s="408"/>
      <c r="K76" s="408"/>
      <c r="L76" s="408"/>
      <c r="M76" s="488"/>
      <c r="N76" s="480"/>
      <c r="O76" s="409"/>
      <c r="P76" s="408"/>
      <c r="Q76" s="408"/>
      <c r="R76" s="408"/>
      <c r="S76" s="408"/>
      <c r="T76" s="408"/>
      <c r="U76" s="408"/>
      <c r="V76" s="408"/>
      <c r="W76" s="65"/>
      <c r="X76" s="62"/>
      <c r="Y76" s="62"/>
      <c r="Z76" s="62"/>
      <c r="AA76" s="62"/>
    </row>
    <row r="77" spans="1:27" x14ac:dyDescent="0.2">
      <c r="B77" s="920"/>
      <c r="C77" s="487">
        <f>IF($H$225="Initial Application",E77+D77,IF($H$225="Final Application",D77+M77,))</f>
        <v>0</v>
      </c>
      <c r="D77" s="402"/>
      <c r="E77" s="487">
        <f t="shared" ref="E77:E79" si="46">G77+H77+I77+J77+K77+L77</f>
        <v>0</v>
      </c>
      <c r="F77" s="404" t="str">
        <f>IF(E77&gt;0,(IF(ISERROR(E77/$C$5),"-",E77/$C$5)),"-")</f>
        <v>-</v>
      </c>
      <c r="G77" s="403"/>
      <c r="H77" s="403"/>
      <c r="I77" s="403"/>
      <c r="J77" s="403"/>
      <c r="K77" s="403"/>
      <c r="L77" s="403"/>
      <c r="M77" s="487">
        <f t="shared" ref="M77:M79" si="47">U77+P77+Q77+R77+S77+T77</f>
        <v>0</v>
      </c>
      <c r="N77" s="476" t="str">
        <f t="shared" ref="N77:N79" si="48">IF(M77&gt;-1,(IF(ISERROR((M77/E77)-1),"-",((M77/E77)-1))),"-")</f>
        <v>-</v>
      </c>
      <c r="O77" s="404" t="str">
        <f>IF(M77&gt;0,(IF(ISERROR(M77/$C$5),"-",M77/$C$5)),"-")</f>
        <v>-</v>
      </c>
      <c r="P77" s="403"/>
      <c r="Q77" s="403"/>
      <c r="R77" s="403"/>
      <c r="S77" s="403"/>
      <c r="T77" s="403"/>
      <c r="U77" s="403"/>
      <c r="V77" s="406"/>
      <c r="W77" s="34"/>
      <c r="X77" s="36"/>
      <c r="Y77" s="36"/>
      <c r="Z77" s="36"/>
      <c r="AA77" s="36"/>
    </row>
    <row r="78" spans="1:27" x14ac:dyDescent="0.2">
      <c r="A78" s="6"/>
      <c r="B78" s="920"/>
      <c r="C78" s="487">
        <f>IF($H$225="Initial Application",E78+D78,IF($H$225="Final Application",D78+M78,))</f>
        <v>0</v>
      </c>
      <c r="D78" s="407"/>
      <c r="E78" s="487">
        <f t="shared" si="46"/>
        <v>0</v>
      </c>
      <c r="F78" s="404" t="str">
        <f>IF(E78&gt;0,(IF(ISERROR(E78/$C$5),"-",E78/$C$5)),"-")</f>
        <v>-</v>
      </c>
      <c r="G78" s="403"/>
      <c r="H78" s="403"/>
      <c r="I78" s="403"/>
      <c r="J78" s="403"/>
      <c r="K78" s="403"/>
      <c r="L78" s="403"/>
      <c r="M78" s="487">
        <f t="shared" si="47"/>
        <v>0</v>
      </c>
      <c r="N78" s="476" t="str">
        <f t="shared" si="48"/>
        <v>-</v>
      </c>
      <c r="O78" s="404" t="str">
        <f>IF(M78&gt;0,(IF(ISERROR(M78/$C$5),"-",M78/$C$5)),"-")</f>
        <v>-</v>
      </c>
      <c r="P78" s="403"/>
      <c r="Q78" s="403"/>
      <c r="R78" s="403"/>
      <c r="S78" s="403"/>
      <c r="T78" s="403"/>
      <c r="U78" s="403"/>
      <c r="V78" s="406"/>
      <c r="W78" s="34"/>
      <c r="X78" s="36"/>
      <c r="Y78" s="36"/>
      <c r="Z78" s="36"/>
      <c r="AA78" s="36"/>
    </row>
    <row r="79" spans="1:27" x14ac:dyDescent="0.2">
      <c r="A79" s="6"/>
      <c r="B79" s="58"/>
      <c r="C79" s="487">
        <f>IF($H$225="Initial Application",E79+D79,IF($H$225="Final Application",D79+M79,))</f>
        <v>0</v>
      </c>
      <c r="D79" s="407"/>
      <c r="E79" s="487">
        <f t="shared" si="46"/>
        <v>0</v>
      </c>
      <c r="F79" s="404" t="str">
        <f>IF(E79&gt;0,(IF(ISERROR(E79/$C$5),"-",E79/$C$5)),"-")</f>
        <v>-</v>
      </c>
      <c r="G79" s="403"/>
      <c r="H79" s="403"/>
      <c r="I79" s="403"/>
      <c r="J79" s="403"/>
      <c r="K79" s="403"/>
      <c r="L79" s="403"/>
      <c r="M79" s="487">
        <f t="shared" si="47"/>
        <v>0</v>
      </c>
      <c r="N79" s="476" t="str">
        <f t="shared" si="48"/>
        <v>-</v>
      </c>
      <c r="O79" s="404" t="str">
        <f>IF(M79&gt;0,(IF(ISERROR(M79/$C$5),"-",M79/$C$5)),"-")</f>
        <v>-</v>
      </c>
      <c r="P79" s="403"/>
      <c r="Q79" s="403"/>
      <c r="R79" s="403"/>
      <c r="S79" s="403"/>
      <c r="T79" s="403"/>
      <c r="U79" s="403"/>
      <c r="V79" s="406"/>
      <c r="W79" s="34"/>
      <c r="X79" s="36"/>
      <c r="Y79" s="36"/>
      <c r="Z79" s="36"/>
      <c r="AA79" s="36"/>
    </row>
    <row r="80" spans="1:27" x14ac:dyDescent="0.2">
      <c r="A80" s="6"/>
      <c r="B80" s="6"/>
      <c r="C80" s="304"/>
      <c r="D80" s="410"/>
      <c r="E80" s="304"/>
      <c r="F80" s="424"/>
      <c r="G80" s="411"/>
      <c r="H80" s="411"/>
      <c r="I80" s="411"/>
      <c r="J80" s="411"/>
      <c r="K80" s="411"/>
      <c r="L80" s="411"/>
      <c r="M80" s="304"/>
      <c r="N80" s="477"/>
      <c r="O80" s="424"/>
      <c r="P80" s="411"/>
      <c r="Q80" s="411"/>
      <c r="R80" s="411"/>
      <c r="S80" s="411"/>
      <c r="T80" s="411"/>
      <c r="U80" s="411"/>
      <c r="V80" s="411"/>
      <c r="W80" s="34"/>
      <c r="X80" s="36"/>
      <c r="Y80" s="36"/>
      <c r="Z80" s="36"/>
      <c r="AA80" s="36"/>
    </row>
    <row r="81" spans="1:27" x14ac:dyDescent="0.2">
      <c r="A81" s="1241" t="s">
        <v>83</v>
      </c>
      <c r="B81" s="1241"/>
      <c r="C81" s="491"/>
      <c r="D81" s="426"/>
      <c r="E81" s="491"/>
      <c r="F81" s="425"/>
      <c r="G81" s="426"/>
      <c r="H81" s="426"/>
      <c r="I81" s="426"/>
      <c r="J81" s="426"/>
      <c r="K81" s="426"/>
      <c r="L81" s="426"/>
      <c r="M81" s="491"/>
      <c r="N81" s="483"/>
      <c r="O81" s="425"/>
      <c r="P81" s="426"/>
      <c r="Q81" s="426"/>
      <c r="R81" s="426"/>
      <c r="S81" s="426"/>
      <c r="T81" s="426"/>
      <c r="U81" s="426"/>
      <c r="V81" s="426"/>
      <c r="W81" s="34"/>
      <c r="X81" s="36"/>
      <c r="Y81" s="36"/>
      <c r="Z81" s="36"/>
      <c r="AA81" s="36"/>
    </row>
    <row r="82" spans="1:27" x14ac:dyDescent="0.2">
      <c r="B82" s="61" t="s">
        <v>84</v>
      </c>
      <c r="C82" s="487">
        <f t="shared" ref="C82:C91" si="49">IF($H$225="Initial Application",E82+D82,IF($H$225="Final Application",D82+M82,))</f>
        <v>0</v>
      </c>
      <c r="D82" s="402"/>
      <c r="E82" s="487">
        <f t="shared" ref="E82:E91" si="50">G82+H82+I82+J82+K82+L82</f>
        <v>0</v>
      </c>
      <c r="F82" s="404" t="str">
        <f t="shared" ref="F82:F91" si="51">IF(E82&gt;0,(IF(ISERROR(E82/$C$5),"-",E82/$C$5)),"-")</f>
        <v>-</v>
      </c>
      <c r="G82" s="403"/>
      <c r="H82" s="403"/>
      <c r="I82" s="403"/>
      <c r="J82" s="403"/>
      <c r="K82" s="403"/>
      <c r="L82" s="403"/>
      <c r="M82" s="487">
        <f t="shared" ref="M82:M91" si="52">U82+P82+Q82+R82+S82+T82</f>
        <v>0</v>
      </c>
      <c r="N82" s="476" t="str">
        <f t="shared" ref="N82:N91" si="53">IF(M82&gt;-1,(IF(ISERROR((M82/E82)-1),"-",((M82/E82)-1))),"-")</f>
        <v>-</v>
      </c>
      <c r="O82" s="404" t="str">
        <f t="shared" ref="O82:O91" si="54">IF(M82&gt;0,(IF(ISERROR(M82/$C$5),"-",M82/$C$5)),"-")</f>
        <v>-</v>
      </c>
      <c r="P82" s="403"/>
      <c r="Q82" s="403"/>
      <c r="R82" s="403"/>
      <c r="S82" s="403"/>
      <c r="T82" s="403"/>
      <c r="U82" s="403"/>
      <c r="V82" s="406"/>
      <c r="W82" s="34"/>
      <c r="X82" s="36"/>
      <c r="Y82" s="36"/>
      <c r="Z82" s="36"/>
      <c r="AA82" s="36"/>
    </row>
    <row r="83" spans="1:27" x14ac:dyDescent="0.2">
      <c r="B83" s="61" t="s">
        <v>85</v>
      </c>
      <c r="C83" s="487">
        <f t="shared" si="49"/>
        <v>0</v>
      </c>
      <c r="D83" s="402"/>
      <c r="E83" s="487">
        <f t="shared" si="50"/>
        <v>0</v>
      </c>
      <c r="F83" s="404" t="str">
        <f t="shared" si="51"/>
        <v>-</v>
      </c>
      <c r="G83" s="403"/>
      <c r="H83" s="403"/>
      <c r="I83" s="403"/>
      <c r="J83" s="403"/>
      <c r="K83" s="403"/>
      <c r="L83" s="403"/>
      <c r="M83" s="487">
        <f t="shared" si="52"/>
        <v>0</v>
      </c>
      <c r="N83" s="476" t="str">
        <f t="shared" si="53"/>
        <v>-</v>
      </c>
      <c r="O83" s="404" t="str">
        <f t="shared" si="54"/>
        <v>-</v>
      </c>
      <c r="P83" s="403"/>
      <c r="Q83" s="403"/>
      <c r="R83" s="403"/>
      <c r="S83" s="403"/>
      <c r="T83" s="403"/>
      <c r="U83" s="403"/>
      <c r="V83" s="406"/>
      <c r="W83" s="34"/>
      <c r="X83" s="36"/>
      <c r="Y83" s="36"/>
      <c r="Z83" s="36"/>
      <c r="AA83" s="36"/>
    </row>
    <row r="84" spans="1:27" x14ac:dyDescent="0.2">
      <c r="B84" s="61" t="s">
        <v>86</v>
      </c>
      <c r="C84" s="487">
        <f t="shared" si="49"/>
        <v>0</v>
      </c>
      <c r="D84" s="402"/>
      <c r="E84" s="487">
        <f t="shared" si="50"/>
        <v>0</v>
      </c>
      <c r="F84" s="404" t="str">
        <f t="shared" si="51"/>
        <v>-</v>
      </c>
      <c r="G84" s="403"/>
      <c r="H84" s="403"/>
      <c r="I84" s="403"/>
      <c r="J84" s="403"/>
      <c r="K84" s="403"/>
      <c r="L84" s="403"/>
      <c r="M84" s="487">
        <f t="shared" si="52"/>
        <v>0</v>
      </c>
      <c r="N84" s="476" t="str">
        <f t="shared" si="53"/>
        <v>-</v>
      </c>
      <c r="O84" s="404" t="str">
        <f t="shared" si="54"/>
        <v>-</v>
      </c>
      <c r="P84" s="403"/>
      <c r="Q84" s="403"/>
      <c r="R84" s="403"/>
      <c r="S84" s="403"/>
      <c r="T84" s="403"/>
      <c r="U84" s="403"/>
      <c r="V84" s="406"/>
      <c r="W84" s="34"/>
      <c r="X84" s="36"/>
      <c r="Y84" s="36"/>
      <c r="Z84" s="36"/>
      <c r="AA84" s="36"/>
    </row>
    <row r="85" spans="1:27" x14ac:dyDescent="0.2">
      <c r="B85" s="61" t="s">
        <v>87</v>
      </c>
      <c r="C85" s="487">
        <f t="shared" si="49"/>
        <v>0</v>
      </c>
      <c r="D85" s="402"/>
      <c r="E85" s="487">
        <f t="shared" si="50"/>
        <v>0</v>
      </c>
      <c r="F85" s="404" t="str">
        <f t="shared" si="51"/>
        <v>-</v>
      </c>
      <c r="G85" s="403"/>
      <c r="H85" s="403"/>
      <c r="I85" s="403"/>
      <c r="J85" s="403"/>
      <c r="K85" s="403"/>
      <c r="L85" s="403"/>
      <c r="M85" s="487">
        <f t="shared" si="52"/>
        <v>0</v>
      </c>
      <c r="N85" s="476" t="str">
        <f t="shared" si="53"/>
        <v>-</v>
      </c>
      <c r="O85" s="404" t="str">
        <f t="shared" si="54"/>
        <v>-</v>
      </c>
      <c r="P85" s="403"/>
      <c r="Q85" s="403"/>
      <c r="R85" s="403"/>
      <c r="S85" s="403"/>
      <c r="T85" s="403"/>
      <c r="U85" s="403"/>
      <c r="V85" s="406"/>
      <c r="W85" s="66" t="s">
        <v>151</v>
      </c>
      <c r="X85" s="36"/>
      <c r="Y85" s="36"/>
      <c r="Z85" s="36"/>
      <c r="AA85" s="36"/>
    </row>
    <row r="86" spans="1:27" x14ac:dyDescent="0.2">
      <c r="B86" s="61" t="s">
        <v>88</v>
      </c>
      <c r="C86" s="487">
        <f t="shared" si="49"/>
        <v>0</v>
      </c>
      <c r="D86" s="402"/>
      <c r="E86" s="487">
        <f t="shared" si="50"/>
        <v>0</v>
      </c>
      <c r="F86" s="404" t="str">
        <f t="shared" si="51"/>
        <v>-</v>
      </c>
      <c r="G86" s="403"/>
      <c r="H86" s="403"/>
      <c r="I86" s="403"/>
      <c r="J86" s="403"/>
      <c r="K86" s="403"/>
      <c r="L86" s="403"/>
      <c r="M86" s="487">
        <f t="shared" si="52"/>
        <v>0</v>
      </c>
      <c r="N86" s="476" t="str">
        <f t="shared" si="53"/>
        <v>-</v>
      </c>
      <c r="O86" s="404" t="str">
        <f t="shared" si="54"/>
        <v>-</v>
      </c>
      <c r="P86" s="403"/>
      <c r="Q86" s="403"/>
      <c r="R86" s="403"/>
      <c r="S86" s="403"/>
      <c r="T86" s="403"/>
      <c r="U86" s="403"/>
      <c r="V86" s="406"/>
      <c r="W86" s="34"/>
      <c r="X86" s="36"/>
      <c r="Y86" s="36"/>
      <c r="Z86" s="36"/>
      <c r="AA86" s="36"/>
    </row>
    <row r="87" spans="1:27" x14ac:dyDescent="0.2">
      <c r="B87" s="61" t="s">
        <v>89</v>
      </c>
      <c r="C87" s="487">
        <f t="shared" si="49"/>
        <v>0</v>
      </c>
      <c r="D87" s="402"/>
      <c r="E87" s="487">
        <f t="shared" si="50"/>
        <v>0</v>
      </c>
      <c r="F87" s="404" t="str">
        <f t="shared" si="51"/>
        <v>-</v>
      </c>
      <c r="G87" s="403"/>
      <c r="H87" s="403"/>
      <c r="I87" s="403"/>
      <c r="J87" s="403"/>
      <c r="K87" s="403"/>
      <c r="L87" s="403"/>
      <c r="M87" s="487">
        <f t="shared" si="52"/>
        <v>0</v>
      </c>
      <c r="N87" s="476" t="str">
        <f t="shared" si="53"/>
        <v>-</v>
      </c>
      <c r="O87" s="404" t="str">
        <f t="shared" si="54"/>
        <v>-</v>
      </c>
      <c r="P87" s="403"/>
      <c r="Q87" s="403"/>
      <c r="R87" s="403"/>
      <c r="S87" s="403"/>
      <c r="T87" s="403"/>
      <c r="U87" s="403"/>
      <c r="V87" s="406"/>
      <c r="W87" s="34"/>
      <c r="X87" s="36"/>
      <c r="Y87" s="36"/>
      <c r="Z87" s="36"/>
      <c r="AA87" s="36"/>
    </row>
    <row r="88" spans="1:27" x14ac:dyDescent="0.2">
      <c r="B88" s="61" t="s">
        <v>90</v>
      </c>
      <c r="C88" s="487">
        <f t="shared" si="49"/>
        <v>0</v>
      </c>
      <c r="D88" s="402"/>
      <c r="E88" s="487">
        <f t="shared" si="50"/>
        <v>0</v>
      </c>
      <c r="F88" s="404" t="str">
        <f t="shared" si="51"/>
        <v>-</v>
      </c>
      <c r="G88" s="403"/>
      <c r="H88" s="403"/>
      <c r="I88" s="403"/>
      <c r="J88" s="403"/>
      <c r="K88" s="403"/>
      <c r="L88" s="403"/>
      <c r="M88" s="487">
        <f t="shared" si="52"/>
        <v>0</v>
      </c>
      <c r="N88" s="476" t="str">
        <f t="shared" si="53"/>
        <v>-</v>
      </c>
      <c r="O88" s="404" t="str">
        <f t="shared" si="54"/>
        <v>-</v>
      </c>
      <c r="P88" s="403"/>
      <c r="Q88" s="403"/>
      <c r="R88" s="403"/>
      <c r="S88" s="403"/>
      <c r="T88" s="403"/>
      <c r="U88" s="403"/>
      <c r="V88" s="406"/>
      <c r="W88" s="34"/>
      <c r="X88" s="36"/>
      <c r="Y88" s="36"/>
      <c r="Z88" s="36"/>
      <c r="AA88" s="36"/>
    </row>
    <row r="89" spans="1:27" x14ac:dyDescent="0.2">
      <c r="B89" s="61" t="s">
        <v>91</v>
      </c>
      <c r="C89" s="487">
        <f t="shared" si="49"/>
        <v>0</v>
      </c>
      <c r="D89" s="402"/>
      <c r="E89" s="487">
        <f t="shared" si="50"/>
        <v>0</v>
      </c>
      <c r="F89" s="404" t="str">
        <f t="shared" si="51"/>
        <v>-</v>
      </c>
      <c r="G89" s="403"/>
      <c r="H89" s="403"/>
      <c r="I89" s="403"/>
      <c r="J89" s="403"/>
      <c r="K89" s="403"/>
      <c r="L89" s="403"/>
      <c r="M89" s="487">
        <f t="shared" si="52"/>
        <v>0</v>
      </c>
      <c r="N89" s="476" t="str">
        <f t="shared" si="53"/>
        <v>-</v>
      </c>
      <c r="O89" s="404" t="str">
        <f t="shared" si="54"/>
        <v>-</v>
      </c>
      <c r="P89" s="403"/>
      <c r="Q89" s="403"/>
      <c r="R89" s="403"/>
      <c r="S89" s="403"/>
      <c r="T89" s="403"/>
      <c r="U89" s="403"/>
      <c r="V89" s="406"/>
      <c r="W89" s="34"/>
      <c r="X89" s="36"/>
      <c r="Y89" s="36"/>
      <c r="Z89" s="36"/>
      <c r="AA89" s="36"/>
    </row>
    <row r="90" spans="1:27" x14ac:dyDescent="0.2">
      <c r="B90" s="61" t="s">
        <v>92</v>
      </c>
      <c r="C90" s="487">
        <f t="shared" si="49"/>
        <v>0</v>
      </c>
      <c r="D90" s="402"/>
      <c r="E90" s="487">
        <f t="shared" si="50"/>
        <v>0</v>
      </c>
      <c r="F90" s="404" t="str">
        <f t="shared" si="51"/>
        <v>-</v>
      </c>
      <c r="G90" s="403"/>
      <c r="H90" s="403"/>
      <c r="I90" s="403"/>
      <c r="J90" s="403"/>
      <c r="K90" s="403"/>
      <c r="L90" s="403"/>
      <c r="M90" s="487">
        <f t="shared" si="52"/>
        <v>0</v>
      </c>
      <c r="N90" s="476" t="str">
        <f t="shared" si="53"/>
        <v>-</v>
      </c>
      <c r="O90" s="404" t="str">
        <f t="shared" si="54"/>
        <v>-</v>
      </c>
      <c r="P90" s="403"/>
      <c r="Q90" s="403"/>
      <c r="R90" s="403"/>
      <c r="S90" s="403"/>
      <c r="T90" s="403"/>
      <c r="U90" s="403"/>
      <c r="V90" s="406"/>
      <c r="W90" s="34"/>
      <c r="X90" s="36"/>
      <c r="Y90" s="36"/>
      <c r="Z90" s="36"/>
      <c r="AA90" s="36"/>
    </row>
    <row r="91" spans="1:27" s="62" customFormat="1" x14ac:dyDescent="0.2">
      <c r="A91" s="7"/>
      <c r="B91" s="561" t="s">
        <v>977</v>
      </c>
      <c r="C91" s="487">
        <f t="shared" si="49"/>
        <v>0</v>
      </c>
      <c r="D91" s="402"/>
      <c r="E91" s="487">
        <f t="shared" si="50"/>
        <v>0</v>
      </c>
      <c r="F91" s="404" t="str">
        <f t="shared" si="51"/>
        <v>-</v>
      </c>
      <c r="G91" s="403"/>
      <c r="H91" s="403"/>
      <c r="I91" s="403"/>
      <c r="J91" s="403"/>
      <c r="K91" s="403"/>
      <c r="L91" s="403"/>
      <c r="M91" s="487">
        <f t="shared" si="52"/>
        <v>0</v>
      </c>
      <c r="N91" s="476" t="str">
        <f t="shared" si="53"/>
        <v>-</v>
      </c>
      <c r="O91" s="404" t="str">
        <f t="shared" si="54"/>
        <v>-</v>
      </c>
      <c r="P91" s="403"/>
      <c r="Q91" s="403"/>
      <c r="R91" s="403"/>
      <c r="S91" s="403"/>
      <c r="T91" s="403"/>
      <c r="U91" s="403"/>
      <c r="V91" s="406"/>
      <c r="W91" s="34"/>
      <c r="X91" s="36"/>
      <c r="Y91" s="36"/>
      <c r="Z91" s="36"/>
      <c r="AA91" s="36"/>
    </row>
    <row r="92" spans="1:27" x14ac:dyDescent="0.2">
      <c r="A92" s="60"/>
      <c r="B92" s="61" t="s">
        <v>142</v>
      </c>
      <c r="C92" s="488"/>
      <c r="D92" s="408"/>
      <c r="E92" s="488"/>
      <c r="F92" s="409"/>
      <c r="G92" s="408"/>
      <c r="H92" s="408"/>
      <c r="I92" s="408"/>
      <c r="J92" s="408"/>
      <c r="K92" s="408"/>
      <c r="L92" s="408"/>
      <c r="M92" s="488"/>
      <c r="N92" s="480"/>
      <c r="O92" s="409"/>
      <c r="P92" s="408"/>
      <c r="Q92" s="408"/>
      <c r="R92" s="408"/>
      <c r="S92" s="408"/>
      <c r="T92" s="408"/>
      <c r="U92" s="408"/>
      <c r="V92" s="408"/>
      <c r="W92" s="65"/>
      <c r="X92" s="62"/>
      <c r="Y92" s="62"/>
      <c r="Z92" s="62"/>
      <c r="AA92" s="62"/>
    </row>
    <row r="93" spans="1:27" x14ac:dyDescent="0.2">
      <c r="B93" s="920"/>
      <c r="C93" s="487">
        <f>IF($H$225="Initial Application",E93+D93,IF($H$225="Final Application",D93+M93,))</f>
        <v>0</v>
      </c>
      <c r="D93" s="402"/>
      <c r="E93" s="487">
        <f t="shared" ref="E93:E95" si="55">G93+H93+I93+J93+K93+L93</f>
        <v>0</v>
      </c>
      <c r="F93" s="404" t="str">
        <f>IF(E93&gt;0,(IF(ISERROR(E93/$C$5),"-",E93/$C$5)),"-")</f>
        <v>-</v>
      </c>
      <c r="G93" s="403"/>
      <c r="H93" s="403"/>
      <c r="I93" s="403"/>
      <c r="J93" s="403"/>
      <c r="K93" s="403"/>
      <c r="L93" s="403"/>
      <c r="M93" s="487">
        <f t="shared" ref="M93:M95" si="56">U93+P93+Q93+R93+S93+T93</f>
        <v>0</v>
      </c>
      <c r="N93" s="476" t="str">
        <f t="shared" ref="N93:N95" si="57">IF(M93&gt;-1,(IF(ISERROR((M93/E93)-1),"-",((M93/E93)-1))),"-")</f>
        <v>-</v>
      </c>
      <c r="O93" s="404" t="str">
        <f>IF(M93&gt;0,(IF(ISERROR(M93/$C$5),"-",M93/$C$5)),"-")</f>
        <v>-</v>
      </c>
      <c r="P93" s="403"/>
      <c r="Q93" s="403"/>
      <c r="R93" s="403"/>
      <c r="S93" s="403"/>
      <c r="T93" s="403"/>
      <c r="U93" s="403"/>
      <c r="V93" s="406"/>
      <c r="W93" s="34"/>
      <c r="X93" s="36"/>
      <c r="Y93" s="36"/>
      <c r="Z93" s="36"/>
      <c r="AA93" s="36"/>
    </row>
    <row r="94" spans="1:27" x14ac:dyDescent="0.2">
      <c r="A94" s="6"/>
      <c r="B94" s="920"/>
      <c r="C94" s="487">
        <f>IF($H$225="Initial Application",E94+D94,IF($H$225="Final Application",D94+M94,))</f>
        <v>0</v>
      </c>
      <c r="D94" s="407"/>
      <c r="E94" s="487">
        <f t="shared" si="55"/>
        <v>0</v>
      </c>
      <c r="F94" s="404" t="str">
        <f>IF(E94&gt;0,(IF(ISERROR(E94/$C$5),"-",E94/$C$5)),"-")</f>
        <v>-</v>
      </c>
      <c r="G94" s="403"/>
      <c r="H94" s="403"/>
      <c r="I94" s="403"/>
      <c r="J94" s="403"/>
      <c r="K94" s="403"/>
      <c r="L94" s="403"/>
      <c r="M94" s="487">
        <f t="shared" si="56"/>
        <v>0</v>
      </c>
      <c r="N94" s="476" t="str">
        <f t="shared" si="57"/>
        <v>-</v>
      </c>
      <c r="O94" s="404" t="str">
        <f>IF(M94&gt;0,(IF(ISERROR(M94/$C$5),"-",M94/$C$5)),"-")</f>
        <v>-</v>
      </c>
      <c r="P94" s="403"/>
      <c r="Q94" s="403"/>
      <c r="R94" s="403"/>
      <c r="S94" s="403"/>
      <c r="T94" s="403"/>
      <c r="U94" s="403"/>
      <c r="V94" s="406"/>
      <c r="W94" s="34"/>
      <c r="X94" s="36"/>
      <c r="Y94" s="36"/>
      <c r="Z94" s="36"/>
      <c r="AA94" s="36"/>
    </row>
    <row r="95" spans="1:27" x14ac:dyDescent="0.2">
      <c r="A95" s="6"/>
      <c r="B95" s="920"/>
      <c r="C95" s="487">
        <f>IF($H$225="Initial Application",E95+D95,IF($H$225="Final Application",D95+M95,))</f>
        <v>0</v>
      </c>
      <c r="D95" s="407"/>
      <c r="E95" s="487">
        <f t="shared" si="55"/>
        <v>0</v>
      </c>
      <c r="F95" s="404" t="str">
        <f>IF(E95&gt;0,(IF(ISERROR(E95/$C$5),"-",E95/$C$5)),"-")</f>
        <v>-</v>
      </c>
      <c r="G95" s="403"/>
      <c r="H95" s="403"/>
      <c r="I95" s="403"/>
      <c r="J95" s="403"/>
      <c r="K95" s="403"/>
      <c r="L95" s="403"/>
      <c r="M95" s="487">
        <f t="shared" si="56"/>
        <v>0</v>
      </c>
      <c r="N95" s="476" t="str">
        <f t="shared" si="57"/>
        <v>-</v>
      </c>
      <c r="O95" s="404" t="str">
        <f>IF(M95&gt;0,(IF(ISERROR(M95/$C$5),"-",M95/$C$5)),"-")</f>
        <v>-</v>
      </c>
      <c r="P95" s="403"/>
      <c r="Q95" s="403"/>
      <c r="R95" s="403"/>
      <c r="S95" s="403"/>
      <c r="T95" s="403"/>
      <c r="U95" s="403"/>
      <c r="V95" s="406"/>
      <c r="W95" s="34"/>
      <c r="X95" s="36"/>
      <c r="Y95" s="36"/>
      <c r="Z95" s="36"/>
      <c r="AA95" s="36"/>
    </row>
    <row r="96" spans="1:27" x14ac:dyDescent="0.2">
      <c r="A96" s="33"/>
      <c r="B96" s="6"/>
      <c r="C96" s="304"/>
      <c r="D96" s="410"/>
      <c r="E96" s="304"/>
      <c r="F96" s="420"/>
      <c r="G96" s="419"/>
      <c r="H96" s="419"/>
      <c r="I96" s="419"/>
      <c r="J96" s="419"/>
      <c r="K96" s="419"/>
      <c r="L96" s="419"/>
      <c r="M96" s="304"/>
      <c r="N96" s="481"/>
      <c r="O96" s="420"/>
      <c r="P96" s="419"/>
      <c r="Q96" s="419"/>
      <c r="R96" s="419"/>
      <c r="S96" s="419"/>
      <c r="T96" s="419"/>
      <c r="U96" s="419"/>
      <c r="V96" s="411"/>
      <c r="W96" s="34"/>
      <c r="X96" s="36"/>
      <c r="Y96" s="36"/>
      <c r="Z96" s="36"/>
      <c r="AA96" s="36"/>
    </row>
    <row r="97" spans="1:27" x14ac:dyDescent="0.2">
      <c r="A97" s="1241" t="s">
        <v>93</v>
      </c>
      <c r="B97" s="1241"/>
      <c r="C97" s="491"/>
      <c r="D97" s="426"/>
      <c r="E97" s="491"/>
      <c r="F97" s="425"/>
      <c r="G97" s="426"/>
      <c r="H97" s="426"/>
      <c r="I97" s="426"/>
      <c r="J97" s="426"/>
      <c r="K97" s="426"/>
      <c r="L97" s="426"/>
      <c r="M97" s="491"/>
      <c r="N97" s="483"/>
      <c r="O97" s="425"/>
      <c r="P97" s="426"/>
      <c r="Q97" s="426"/>
      <c r="R97" s="426"/>
      <c r="S97" s="426"/>
      <c r="T97" s="426"/>
      <c r="U97" s="426"/>
      <c r="V97" s="426"/>
      <c r="W97" s="34"/>
      <c r="X97" s="36"/>
      <c r="Y97" s="36"/>
      <c r="Z97" s="36"/>
      <c r="AA97" s="36"/>
    </row>
    <row r="98" spans="1:27" x14ac:dyDescent="0.2">
      <c r="B98" s="61" t="s">
        <v>94</v>
      </c>
      <c r="C98" s="487">
        <f t="shared" ref="C98:C104" si="58">IF($H$225="Initial Application",E98+D98,IF($H$225="Final Application",D98+M98,))</f>
        <v>0</v>
      </c>
      <c r="D98" s="402"/>
      <c r="E98" s="487">
        <f t="shared" ref="E98:E104" si="59">G98+H98+I98+J98+K98+L98</f>
        <v>0</v>
      </c>
      <c r="F98" s="404" t="str">
        <f t="shared" ref="F98:F104" si="60">IF(E98&gt;0,(IF(ISERROR(E98/$C$5),"-",E98/$C$5)),"-")</f>
        <v>-</v>
      </c>
      <c r="G98" s="403"/>
      <c r="H98" s="403"/>
      <c r="I98" s="403"/>
      <c r="J98" s="403"/>
      <c r="K98" s="403"/>
      <c r="L98" s="403"/>
      <c r="M98" s="487">
        <f t="shared" ref="M98:M104" si="61">U98+P98+Q98+R98+S98+T98</f>
        <v>0</v>
      </c>
      <c r="N98" s="476" t="str">
        <f t="shared" ref="N98:N104" si="62">IF(M98&gt;-1,(IF(ISERROR((M98/E98)-1),"-",((M98/E98)-1))),"-")</f>
        <v>-</v>
      </c>
      <c r="O98" s="404" t="str">
        <f t="shared" ref="O98:O104" si="63">IF(M98&gt;0,(IF(ISERROR(M98/$C$5),"-",M98/$C$5)),"-")</f>
        <v>-</v>
      </c>
      <c r="P98" s="403"/>
      <c r="Q98" s="403"/>
      <c r="R98" s="403"/>
      <c r="S98" s="403"/>
      <c r="T98" s="403"/>
      <c r="U98" s="403"/>
      <c r="V98" s="406"/>
      <c r="W98" s="34"/>
      <c r="X98" s="36"/>
      <c r="Y98" s="36"/>
      <c r="Z98" s="36"/>
      <c r="AA98" s="36"/>
    </row>
    <row r="99" spans="1:27" x14ac:dyDescent="0.2">
      <c r="B99" s="61" t="s">
        <v>95</v>
      </c>
      <c r="C99" s="487">
        <f t="shared" si="58"/>
        <v>0</v>
      </c>
      <c r="D99" s="402"/>
      <c r="E99" s="487">
        <f t="shared" si="59"/>
        <v>0</v>
      </c>
      <c r="F99" s="404" t="str">
        <f t="shared" si="60"/>
        <v>-</v>
      </c>
      <c r="G99" s="403"/>
      <c r="H99" s="403"/>
      <c r="I99" s="403"/>
      <c r="J99" s="403"/>
      <c r="K99" s="403"/>
      <c r="L99" s="403"/>
      <c r="M99" s="487">
        <f t="shared" si="61"/>
        <v>0</v>
      </c>
      <c r="N99" s="476" t="str">
        <f t="shared" si="62"/>
        <v>-</v>
      </c>
      <c r="O99" s="404" t="str">
        <f t="shared" si="63"/>
        <v>-</v>
      </c>
      <c r="P99" s="403"/>
      <c r="Q99" s="403"/>
      <c r="R99" s="403"/>
      <c r="S99" s="403"/>
      <c r="T99" s="403"/>
      <c r="U99" s="403"/>
      <c r="V99" s="406"/>
      <c r="W99" s="34"/>
      <c r="X99" s="36"/>
      <c r="Y99" s="36"/>
      <c r="Z99" s="36"/>
      <c r="AA99" s="36"/>
    </row>
    <row r="100" spans="1:27" x14ac:dyDescent="0.2">
      <c r="B100" s="61" t="s">
        <v>96</v>
      </c>
      <c r="C100" s="487">
        <f t="shared" si="58"/>
        <v>0</v>
      </c>
      <c r="D100" s="402"/>
      <c r="E100" s="487">
        <f t="shared" si="59"/>
        <v>0</v>
      </c>
      <c r="F100" s="404" t="str">
        <f t="shared" si="60"/>
        <v>-</v>
      </c>
      <c r="G100" s="403"/>
      <c r="H100" s="403"/>
      <c r="I100" s="403"/>
      <c r="J100" s="403"/>
      <c r="K100" s="403"/>
      <c r="L100" s="403"/>
      <c r="M100" s="487">
        <f t="shared" si="61"/>
        <v>0</v>
      </c>
      <c r="N100" s="476" t="str">
        <f t="shared" si="62"/>
        <v>-</v>
      </c>
      <c r="O100" s="404" t="str">
        <f t="shared" si="63"/>
        <v>-</v>
      </c>
      <c r="P100" s="403"/>
      <c r="Q100" s="403"/>
      <c r="R100" s="403"/>
      <c r="S100" s="403"/>
      <c r="T100" s="403"/>
      <c r="U100" s="403"/>
      <c r="V100" s="406"/>
      <c r="W100" s="34"/>
      <c r="X100" s="36"/>
      <c r="Y100" s="36"/>
      <c r="Z100" s="36"/>
      <c r="AA100" s="36"/>
    </row>
    <row r="101" spans="1:27" x14ac:dyDescent="0.2">
      <c r="B101" s="61" t="s">
        <v>97</v>
      </c>
      <c r="C101" s="487">
        <f t="shared" si="58"/>
        <v>0</v>
      </c>
      <c r="D101" s="402"/>
      <c r="E101" s="487">
        <f t="shared" si="59"/>
        <v>0</v>
      </c>
      <c r="F101" s="404" t="str">
        <f t="shared" si="60"/>
        <v>-</v>
      </c>
      <c r="G101" s="403"/>
      <c r="H101" s="403"/>
      <c r="I101" s="403"/>
      <c r="J101" s="403"/>
      <c r="K101" s="403"/>
      <c r="L101" s="403"/>
      <c r="M101" s="487">
        <f t="shared" si="61"/>
        <v>0</v>
      </c>
      <c r="N101" s="476" t="str">
        <f t="shared" si="62"/>
        <v>-</v>
      </c>
      <c r="O101" s="404" t="str">
        <f t="shared" si="63"/>
        <v>-</v>
      </c>
      <c r="P101" s="403"/>
      <c r="Q101" s="403"/>
      <c r="R101" s="403"/>
      <c r="S101" s="403"/>
      <c r="T101" s="403"/>
      <c r="U101" s="403"/>
      <c r="V101" s="406"/>
      <c r="W101" s="34"/>
      <c r="X101" s="36"/>
      <c r="Y101" s="36"/>
      <c r="Z101" s="36"/>
      <c r="AA101" s="36"/>
    </row>
    <row r="102" spans="1:27" x14ac:dyDescent="0.2">
      <c r="B102" s="61" t="s">
        <v>98</v>
      </c>
      <c r="C102" s="487">
        <f t="shared" si="58"/>
        <v>0</v>
      </c>
      <c r="D102" s="402"/>
      <c r="E102" s="487">
        <f t="shared" si="59"/>
        <v>0</v>
      </c>
      <c r="F102" s="404" t="str">
        <f t="shared" si="60"/>
        <v>-</v>
      </c>
      <c r="G102" s="403"/>
      <c r="H102" s="403"/>
      <c r="I102" s="403"/>
      <c r="J102" s="403"/>
      <c r="K102" s="403"/>
      <c r="L102" s="403"/>
      <c r="M102" s="487">
        <f t="shared" si="61"/>
        <v>0</v>
      </c>
      <c r="N102" s="476" t="str">
        <f t="shared" si="62"/>
        <v>-</v>
      </c>
      <c r="O102" s="404" t="str">
        <f t="shared" si="63"/>
        <v>-</v>
      </c>
      <c r="P102" s="403"/>
      <c r="Q102" s="403"/>
      <c r="R102" s="403"/>
      <c r="S102" s="403"/>
      <c r="T102" s="403"/>
      <c r="U102" s="403"/>
      <c r="V102" s="406"/>
      <c r="W102" s="34"/>
      <c r="X102" s="36"/>
      <c r="Y102" s="36"/>
      <c r="Z102" s="36"/>
      <c r="AA102" s="36"/>
    </row>
    <row r="103" spans="1:27" x14ac:dyDescent="0.2">
      <c r="B103" s="61" t="s">
        <v>99</v>
      </c>
      <c r="C103" s="487">
        <f t="shared" si="58"/>
        <v>0</v>
      </c>
      <c r="D103" s="402"/>
      <c r="E103" s="487">
        <f t="shared" si="59"/>
        <v>0</v>
      </c>
      <c r="F103" s="404" t="str">
        <f t="shared" si="60"/>
        <v>-</v>
      </c>
      <c r="G103" s="403"/>
      <c r="H103" s="403"/>
      <c r="I103" s="403"/>
      <c r="J103" s="403"/>
      <c r="K103" s="403"/>
      <c r="L103" s="403"/>
      <c r="M103" s="487">
        <f t="shared" si="61"/>
        <v>0</v>
      </c>
      <c r="N103" s="476" t="str">
        <f t="shared" si="62"/>
        <v>-</v>
      </c>
      <c r="O103" s="404" t="str">
        <f t="shared" si="63"/>
        <v>-</v>
      </c>
      <c r="P103" s="403"/>
      <c r="Q103" s="403"/>
      <c r="R103" s="403"/>
      <c r="S103" s="403"/>
      <c r="T103" s="403"/>
      <c r="U103" s="403"/>
      <c r="V103" s="406"/>
      <c r="W103" s="34"/>
      <c r="X103" s="36"/>
      <c r="Y103" s="36"/>
      <c r="Z103" s="36"/>
      <c r="AA103" s="36"/>
    </row>
    <row r="104" spans="1:27" x14ac:dyDescent="0.2">
      <c r="B104" s="61" t="s">
        <v>80</v>
      </c>
      <c r="C104" s="487">
        <f t="shared" si="58"/>
        <v>0</v>
      </c>
      <c r="D104" s="402"/>
      <c r="E104" s="487">
        <f t="shared" si="59"/>
        <v>0</v>
      </c>
      <c r="F104" s="404" t="str">
        <f t="shared" si="60"/>
        <v>-</v>
      </c>
      <c r="G104" s="403"/>
      <c r="H104" s="403"/>
      <c r="I104" s="403"/>
      <c r="J104" s="403"/>
      <c r="K104" s="403"/>
      <c r="L104" s="403"/>
      <c r="M104" s="487">
        <f t="shared" si="61"/>
        <v>0</v>
      </c>
      <c r="N104" s="476" t="str">
        <f t="shared" si="62"/>
        <v>-</v>
      </c>
      <c r="O104" s="404" t="str">
        <f t="shared" si="63"/>
        <v>-</v>
      </c>
      <c r="P104" s="403"/>
      <c r="Q104" s="403"/>
      <c r="R104" s="403"/>
      <c r="S104" s="403"/>
      <c r="T104" s="403"/>
      <c r="U104" s="403"/>
      <c r="V104" s="427"/>
      <c r="W104" s="34"/>
      <c r="X104" s="36"/>
      <c r="Y104" s="36"/>
      <c r="Z104" s="36"/>
      <c r="AA104" s="36"/>
    </row>
    <row r="105" spans="1:27" x14ac:dyDescent="0.2">
      <c r="C105" s="304"/>
      <c r="D105" s="410"/>
      <c r="E105" s="304"/>
      <c r="F105" s="420"/>
      <c r="G105" s="419"/>
      <c r="H105" s="419"/>
      <c r="I105" s="419"/>
      <c r="J105" s="419"/>
      <c r="K105" s="419"/>
      <c r="L105" s="419"/>
      <c r="M105" s="304"/>
      <c r="N105" s="481"/>
      <c r="O105" s="420"/>
      <c r="P105" s="419"/>
      <c r="Q105" s="419"/>
      <c r="R105" s="419"/>
      <c r="S105" s="419"/>
      <c r="T105" s="419"/>
      <c r="U105" s="419"/>
      <c r="V105" s="411"/>
      <c r="W105" s="34"/>
      <c r="X105" s="36"/>
      <c r="Y105" s="36"/>
      <c r="Z105" s="36"/>
      <c r="AA105" s="36"/>
    </row>
    <row r="106" spans="1:27" ht="15" x14ac:dyDescent="0.25">
      <c r="A106" s="1241" t="s">
        <v>100</v>
      </c>
      <c r="B106" s="1265"/>
      <c r="C106" s="491"/>
      <c r="D106" s="426"/>
      <c r="E106" s="491"/>
      <c r="F106" s="425"/>
      <c r="G106" s="426"/>
      <c r="H106" s="426"/>
      <c r="I106" s="426"/>
      <c r="J106" s="426"/>
      <c r="K106" s="426"/>
      <c r="L106" s="426"/>
      <c r="M106" s="491"/>
      <c r="N106" s="483"/>
      <c r="O106" s="425"/>
      <c r="P106" s="426"/>
      <c r="Q106" s="426"/>
      <c r="R106" s="426"/>
      <c r="S106" s="426"/>
      <c r="T106" s="426"/>
      <c r="U106" s="426"/>
      <c r="V106" s="426"/>
      <c r="W106" s="34"/>
      <c r="X106" s="36"/>
      <c r="Y106" s="36"/>
      <c r="Z106" s="36"/>
      <c r="AA106" s="36"/>
    </row>
    <row r="107" spans="1:27" x14ac:dyDescent="0.2">
      <c r="A107" s="37"/>
      <c r="B107" s="61" t="s">
        <v>101</v>
      </c>
      <c r="C107" s="487">
        <f>IF($H$225="Initial Application",E107+D107,IF($H$225="Final Application",D107+M107,))</f>
        <v>0</v>
      </c>
      <c r="D107" s="402"/>
      <c r="E107" s="487">
        <f t="shared" ref="E107:E111" si="64">G107+H107+I107+J107+K107+L107</f>
        <v>0</v>
      </c>
      <c r="F107" s="404" t="str">
        <f>IF(E107&gt;0,(IF(ISERROR(E107/$C$5),"-",E107/$C$5)),"-")</f>
        <v>-</v>
      </c>
      <c r="G107" s="403"/>
      <c r="H107" s="403"/>
      <c r="I107" s="403"/>
      <c r="J107" s="403"/>
      <c r="K107" s="403"/>
      <c r="L107" s="403"/>
      <c r="M107" s="487">
        <f t="shared" ref="M107:M111" si="65">U107+P107+Q107+R107+S107+T107</f>
        <v>0</v>
      </c>
      <c r="N107" s="476" t="str">
        <f t="shared" ref="N107:N111" si="66">IF(M107&gt;-1,(IF(ISERROR((M107/E107)-1),"-",((M107/E107)-1))),"-")</f>
        <v>-</v>
      </c>
      <c r="O107" s="404" t="str">
        <f>IF(M107&gt;0,(IF(ISERROR(M107/$C$5),"-",M107/$C$5)),"-")</f>
        <v>-</v>
      </c>
      <c r="P107" s="403"/>
      <c r="Q107" s="403"/>
      <c r="R107" s="403"/>
      <c r="S107" s="403"/>
      <c r="T107" s="403"/>
      <c r="U107" s="403"/>
      <c r="V107" s="406"/>
      <c r="W107" s="34"/>
      <c r="X107" s="36"/>
      <c r="Y107" s="36"/>
      <c r="Z107" s="36"/>
      <c r="AA107" s="36"/>
    </row>
    <row r="108" spans="1:27" x14ac:dyDescent="0.2">
      <c r="A108" s="37"/>
      <c r="B108" s="61" t="s">
        <v>102</v>
      </c>
      <c r="C108" s="487">
        <f>IF($H$225="Initial Application",E108+D108,IF($H$225="Final Application",D108+M108,))</f>
        <v>0</v>
      </c>
      <c r="D108" s="402"/>
      <c r="E108" s="487">
        <f t="shared" ref="E108:E109" si="67">G108+H108+I108+J108+K108+L108</f>
        <v>0</v>
      </c>
      <c r="F108" s="404" t="str">
        <f>IF(E108&gt;0,(IF(ISERROR(E108/$C$5),"-",E108/$C$5)),"-")</f>
        <v>-</v>
      </c>
      <c r="G108" s="403"/>
      <c r="H108" s="403"/>
      <c r="I108" s="403"/>
      <c r="J108" s="403"/>
      <c r="K108" s="403"/>
      <c r="L108" s="403"/>
      <c r="M108" s="487">
        <f t="shared" ref="M108:M109" si="68">U108+P108+Q108+R108+S108+T108</f>
        <v>0</v>
      </c>
      <c r="N108" s="476" t="str">
        <f t="shared" ref="N108:N109" si="69">IF(M108&gt;-1,(IF(ISERROR((M108/E108)-1),"-",((M108/E108)-1))),"-")</f>
        <v>-</v>
      </c>
      <c r="O108" s="404" t="str">
        <f>IF(M108&gt;0,(IF(ISERROR(M108/$C$5),"-",M108/$C$5)),"-")</f>
        <v>-</v>
      </c>
      <c r="P108" s="403"/>
      <c r="Q108" s="403"/>
      <c r="R108" s="403"/>
      <c r="S108" s="403"/>
      <c r="T108" s="403"/>
      <c r="U108" s="403"/>
      <c r="V108" s="406"/>
      <c r="W108" s="34"/>
      <c r="X108" s="36"/>
      <c r="Y108" s="36"/>
      <c r="Z108" s="36"/>
      <c r="AA108" s="36"/>
    </row>
    <row r="109" spans="1:27" x14ac:dyDescent="0.2">
      <c r="A109" s="37"/>
      <c r="B109" s="61" t="s">
        <v>103</v>
      </c>
      <c r="C109" s="487">
        <f>IF($H$225="Initial Application",E109+D109,IF($H$225="Final Application",D109+M109,))</f>
        <v>0</v>
      </c>
      <c r="D109" s="402"/>
      <c r="E109" s="487">
        <f t="shared" si="67"/>
        <v>0</v>
      </c>
      <c r="F109" s="404" t="str">
        <f>IF(E109&gt;0,(IF(ISERROR(E109/$C$5),"-",E109/$C$5)),"-")</f>
        <v>-</v>
      </c>
      <c r="G109" s="403"/>
      <c r="H109" s="403"/>
      <c r="I109" s="403"/>
      <c r="J109" s="403"/>
      <c r="K109" s="403"/>
      <c r="L109" s="403"/>
      <c r="M109" s="487">
        <f t="shared" si="68"/>
        <v>0</v>
      </c>
      <c r="N109" s="476" t="str">
        <f t="shared" si="69"/>
        <v>-</v>
      </c>
      <c r="O109" s="404" t="str">
        <f>IF(M109&gt;0,(IF(ISERROR(M109/$C$5),"-",M109/$C$5)),"-")</f>
        <v>-</v>
      </c>
      <c r="P109" s="403"/>
      <c r="Q109" s="403"/>
      <c r="R109" s="403"/>
      <c r="S109" s="403"/>
      <c r="T109" s="403"/>
      <c r="U109" s="403"/>
      <c r="V109" s="406"/>
      <c r="W109" s="34"/>
      <c r="X109" s="36"/>
      <c r="Y109" s="36"/>
      <c r="Z109" s="36"/>
      <c r="AA109" s="36"/>
    </row>
    <row r="110" spans="1:27" x14ac:dyDescent="0.2">
      <c r="A110" s="37"/>
      <c r="B110" s="733" t="s">
        <v>1066</v>
      </c>
      <c r="C110" s="487">
        <f>IF($H$225="Initial Application",E110+D110,IF($H$225="Final Application",D110+M110,))</f>
        <v>0</v>
      </c>
      <c r="D110" s="402"/>
      <c r="E110" s="487">
        <f t="shared" si="64"/>
        <v>0</v>
      </c>
      <c r="F110" s="404" t="str">
        <f>IF(E110&gt;0,(IF(ISERROR(E110/$C$5),"-",E110/$C$5)),"-")</f>
        <v>-</v>
      </c>
      <c r="G110" s="403"/>
      <c r="H110" s="403"/>
      <c r="I110" s="403"/>
      <c r="J110" s="403"/>
      <c r="K110" s="403"/>
      <c r="L110" s="403"/>
      <c r="M110" s="487">
        <f t="shared" si="65"/>
        <v>0</v>
      </c>
      <c r="N110" s="476" t="str">
        <f t="shared" si="66"/>
        <v>-</v>
      </c>
      <c r="O110" s="404" t="str">
        <f>IF(M110&gt;0,(IF(ISERROR(M110/$C$5),"-",M110/$C$5)),"-")</f>
        <v>-</v>
      </c>
      <c r="P110" s="403"/>
      <c r="Q110" s="403"/>
      <c r="R110" s="403"/>
      <c r="S110" s="403"/>
      <c r="T110" s="403"/>
      <c r="U110" s="403"/>
      <c r="V110" s="406"/>
      <c r="W110" s="34"/>
      <c r="X110" s="36"/>
      <c r="Y110" s="36"/>
      <c r="Z110" s="36"/>
      <c r="AA110" s="36"/>
    </row>
    <row r="111" spans="1:27" x14ac:dyDescent="0.2">
      <c r="A111" s="37"/>
      <c r="B111" s="733" t="s">
        <v>1067</v>
      </c>
      <c r="C111" s="487">
        <f>IF($H$225="Initial Application",E111+D111,IF($H$225="Final Application",D111+M111,))</f>
        <v>0</v>
      </c>
      <c r="D111" s="402"/>
      <c r="E111" s="487">
        <f t="shared" si="64"/>
        <v>0</v>
      </c>
      <c r="F111" s="404" t="str">
        <f>IF(E111&gt;0,(IF(ISERROR(E111/$C$5),"-",E111/$C$5)),"-")</f>
        <v>-</v>
      </c>
      <c r="G111" s="403"/>
      <c r="H111" s="403"/>
      <c r="I111" s="403"/>
      <c r="J111" s="403"/>
      <c r="K111" s="403"/>
      <c r="L111" s="403"/>
      <c r="M111" s="487">
        <f t="shared" si="65"/>
        <v>0</v>
      </c>
      <c r="N111" s="476" t="str">
        <f t="shared" si="66"/>
        <v>-</v>
      </c>
      <c r="O111" s="404" t="str">
        <f>IF(M111&gt;0,(IF(ISERROR(M111/$C$5),"-",M111/$C$5)),"-")</f>
        <v>-</v>
      </c>
      <c r="P111" s="403"/>
      <c r="Q111" s="403"/>
      <c r="R111" s="403"/>
      <c r="S111" s="403"/>
      <c r="T111" s="403"/>
      <c r="U111" s="403"/>
      <c r="V111" s="406"/>
      <c r="W111" s="34"/>
      <c r="X111" s="36"/>
      <c r="Y111" s="36"/>
      <c r="Z111" s="36"/>
      <c r="AA111" s="36"/>
    </row>
    <row r="112" spans="1:27" x14ac:dyDescent="0.2">
      <c r="A112" s="37"/>
      <c r="C112" s="304"/>
      <c r="D112" s="410"/>
      <c r="E112" s="304"/>
      <c r="F112" s="420"/>
      <c r="G112" s="419"/>
      <c r="H112" s="419"/>
      <c r="I112" s="419"/>
      <c r="J112" s="419"/>
      <c r="K112" s="419"/>
      <c r="L112" s="419"/>
      <c r="M112" s="304"/>
      <c r="N112" s="481"/>
      <c r="O112" s="420"/>
      <c r="P112" s="419"/>
      <c r="Q112" s="419"/>
      <c r="R112" s="419"/>
      <c r="S112" s="419"/>
      <c r="T112" s="419"/>
      <c r="U112" s="419"/>
      <c r="V112" s="411"/>
      <c r="W112" s="34"/>
      <c r="X112" s="36"/>
      <c r="Y112" s="36"/>
      <c r="Z112" s="36"/>
      <c r="AA112" s="36"/>
    </row>
    <row r="113" spans="1:27" ht="15" x14ac:dyDescent="0.25">
      <c r="A113" s="1241" t="s">
        <v>104</v>
      </c>
      <c r="B113" s="1265"/>
      <c r="C113" s="491"/>
      <c r="D113" s="426"/>
      <c r="E113" s="491"/>
      <c r="F113" s="425"/>
      <c r="G113" s="426"/>
      <c r="H113" s="426"/>
      <c r="I113" s="426"/>
      <c r="J113" s="426"/>
      <c r="K113" s="426"/>
      <c r="L113" s="426"/>
      <c r="M113" s="491"/>
      <c r="N113" s="483"/>
      <c r="O113" s="425"/>
      <c r="P113" s="426"/>
      <c r="Q113" s="426"/>
      <c r="R113" s="426"/>
      <c r="S113" s="426"/>
      <c r="T113" s="426"/>
      <c r="U113" s="426"/>
      <c r="V113" s="426"/>
      <c r="W113" s="34"/>
      <c r="X113" s="36"/>
      <c r="Y113" s="36"/>
      <c r="Z113" s="36"/>
      <c r="AA113" s="36"/>
    </row>
    <row r="114" spans="1:27" x14ac:dyDescent="0.2">
      <c r="B114" s="61" t="s">
        <v>105</v>
      </c>
      <c r="C114" s="487">
        <f>IF($H$225="Initial Application",E114+D114,IF($H$225="Final Application",D114+M114,))</f>
        <v>0</v>
      </c>
      <c r="D114" s="402"/>
      <c r="E114" s="487">
        <f t="shared" ref="E114:E115" si="70">G114+H114+I114+J114+K114+L114</f>
        <v>0</v>
      </c>
      <c r="F114" s="404" t="str">
        <f>IF(E114&gt;0,(IF(ISERROR(E114/$C$5),"-",E114/$C$5)),"-")</f>
        <v>-</v>
      </c>
      <c r="G114" s="403"/>
      <c r="H114" s="403"/>
      <c r="I114" s="403"/>
      <c r="J114" s="403"/>
      <c r="K114" s="403"/>
      <c r="L114" s="403"/>
      <c r="M114" s="487">
        <f t="shared" ref="M114:M115" si="71">U114+P114+Q114+R114+S114+T114</f>
        <v>0</v>
      </c>
      <c r="N114" s="476" t="str">
        <f t="shared" ref="N114:N115" si="72">IF(M114&gt;-1,(IF(ISERROR((M114/E114)-1),"-",((M114/E114)-1))),"-")</f>
        <v>-</v>
      </c>
      <c r="O114" s="404" t="str">
        <f>IF(M114&gt;0,(IF(ISERROR(M114/$C$5),"-",M114/$C$5)),"-")</f>
        <v>-</v>
      </c>
      <c r="P114" s="403"/>
      <c r="Q114" s="403"/>
      <c r="R114" s="403"/>
      <c r="S114" s="403"/>
      <c r="T114" s="403"/>
      <c r="U114" s="403"/>
      <c r="V114" s="405" t="s">
        <v>141</v>
      </c>
      <c r="W114" s="66" t="s">
        <v>149</v>
      </c>
      <c r="X114" s="36"/>
      <c r="Y114" s="36"/>
      <c r="Z114" s="36"/>
      <c r="AA114" s="36"/>
    </row>
    <row r="115" spans="1:27" x14ac:dyDescent="0.2">
      <c r="B115" s="61" t="s">
        <v>106</v>
      </c>
      <c r="C115" s="487">
        <f>IF($H$225="Initial Application",E115+D115,IF($H$225="Final Application",D115+M115,))</f>
        <v>0</v>
      </c>
      <c r="D115" s="402"/>
      <c r="E115" s="487">
        <f t="shared" si="70"/>
        <v>0</v>
      </c>
      <c r="F115" s="404" t="str">
        <f>IF(E115&gt;0,(IF(ISERROR(E115/$C$5),"-",E115/$C$5)),"-")</f>
        <v>-</v>
      </c>
      <c r="G115" s="403"/>
      <c r="H115" s="403"/>
      <c r="I115" s="403"/>
      <c r="J115" s="403"/>
      <c r="K115" s="403"/>
      <c r="L115" s="403"/>
      <c r="M115" s="487">
        <f t="shared" si="71"/>
        <v>0</v>
      </c>
      <c r="N115" s="476" t="str">
        <f t="shared" si="72"/>
        <v>-</v>
      </c>
      <c r="O115" s="404" t="str">
        <f>IF(M115&gt;0,(IF(ISERROR(M115/$C$5),"-",M115/$C$5)),"-")</f>
        <v>-</v>
      </c>
      <c r="P115" s="403"/>
      <c r="Q115" s="403"/>
      <c r="R115" s="403"/>
      <c r="S115" s="403"/>
      <c r="T115" s="403"/>
      <c r="U115" s="403"/>
      <c r="V115" s="405" t="s">
        <v>141</v>
      </c>
      <c r="W115" s="66" t="s">
        <v>149</v>
      </c>
      <c r="X115" s="36"/>
      <c r="Y115" s="36"/>
      <c r="Z115" s="36"/>
      <c r="AA115" s="36"/>
    </row>
    <row r="116" spans="1:27" x14ac:dyDescent="0.2">
      <c r="B116" s="32"/>
      <c r="C116" s="492"/>
      <c r="D116" s="428"/>
      <c r="E116" s="492"/>
      <c r="F116" s="420"/>
      <c r="G116" s="419"/>
      <c r="H116" s="419"/>
      <c r="I116" s="419"/>
      <c r="J116" s="419"/>
      <c r="K116" s="419"/>
      <c r="L116" s="419"/>
      <c r="M116" s="492"/>
      <c r="N116" s="481"/>
      <c r="O116" s="420"/>
      <c r="P116" s="419"/>
      <c r="Q116" s="419"/>
      <c r="R116" s="419"/>
      <c r="S116" s="419"/>
      <c r="T116" s="419"/>
      <c r="U116" s="419"/>
      <c r="V116" s="416"/>
      <c r="W116" s="34"/>
      <c r="X116" s="36"/>
      <c r="Y116" s="36"/>
      <c r="Z116" s="36"/>
      <c r="AA116" s="36"/>
    </row>
    <row r="117" spans="1:27" ht="15" x14ac:dyDescent="0.25">
      <c r="A117" s="1241" t="s">
        <v>107</v>
      </c>
      <c r="B117" s="1265"/>
      <c r="C117" s="491"/>
      <c r="D117" s="426"/>
      <c r="E117" s="491"/>
      <c r="F117" s="425"/>
      <c r="G117" s="426"/>
      <c r="H117" s="426"/>
      <c r="I117" s="426"/>
      <c r="J117" s="426"/>
      <c r="K117" s="426"/>
      <c r="L117" s="426"/>
      <c r="M117" s="491"/>
      <c r="N117" s="483"/>
      <c r="O117" s="425"/>
      <c r="P117" s="426"/>
      <c r="Q117" s="426"/>
      <c r="R117" s="426"/>
      <c r="S117" s="426"/>
      <c r="T117" s="426"/>
      <c r="U117" s="426"/>
      <c r="V117" s="426"/>
      <c r="W117" s="34"/>
      <c r="X117" s="36"/>
      <c r="Y117" s="36"/>
      <c r="Z117" s="36"/>
      <c r="AA117" s="36"/>
    </row>
    <row r="118" spans="1:27" x14ac:dyDescent="0.2">
      <c r="B118" s="61" t="s">
        <v>108</v>
      </c>
      <c r="C118" s="487">
        <f t="shared" ref="C118:C124" si="73">IF($H$225="Initial Application",E118+D118,IF($H$225="Final Application",D118+M118,))</f>
        <v>0</v>
      </c>
      <c r="D118" s="402"/>
      <c r="E118" s="487">
        <f t="shared" ref="E118:E124" si="74">G118+H118+I118+J118+K118+L118</f>
        <v>0</v>
      </c>
      <c r="F118" s="404" t="str">
        <f>IF(E118&gt;0,(IF(ISERROR(E118/$C$5),"-",E118/$C$5)),"-")</f>
        <v>-</v>
      </c>
      <c r="G118" s="403"/>
      <c r="H118" s="403"/>
      <c r="I118" s="403"/>
      <c r="J118" s="403"/>
      <c r="K118" s="403"/>
      <c r="L118" s="403"/>
      <c r="M118" s="487">
        <f t="shared" ref="M118:M124" si="75">U118+P118+Q118+R118+S118+T118</f>
        <v>0</v>
      </c>
      <c r="N118" s="476" t="str">
        <f t="shared" ref="N118:N124" si="76">IF(M118&gt;-1,(IF(ISERROR((M118/E118)-1),"-",((M118/E118)-1))),"-")</f>
        <v>-</v>
      </c>
      <c r="O118" s="404" t="str">
        <f>IF(M118&gt;0,(IF(ISERROR(M118/$C$5),"-",M118/$C$5)),"-")</f>
        <v>-</v>
      </c>
      <c r="P118" s="403"/>
      <c r="Q118" s="403"/>
      <c r="R118" s="403"/>
      <c r="S118" s="403"/>
      <c r="T118" s="403"/>
      <c r="U118" s="403"/>
      <c r="V118" s="406"/>
      <c r="W118" s="34"/>
      <c r="X118" s="36"/>
      <c r="Y118" s="36"/>
      <c r="Z118" s="36"/>
      <c r="AA118" s="36"/>
    </row>
    <row r="119" spans="1:27" x14ac:dyDescent="0.2">
      <c r="B119" s="734" t="s">
        <v>1068</v>
      </c>
      <c r="C119" s="487">
        <f t="shared" si="73"/>
        <v>0</v>
      </c>
      <c r="D119" s="402"/>
      <c r="E119" s="487">
        <f t="shared" ref="E119:E121" si="77">G119+H119+I119+J119+K119+L119</f>
        <v>0</v>
      </c>
      <c r="F119" s="404" t="str">
        <f t="shared" ref="F119:F121" si="78">IF(E119&gt;0,(IF(ISERROR(E119/$C$5),"-",E119/$C$5)),"-")</f>
        <v>-</v>
      </c>
      <c r="G119" s="403"/>
      <c r="H119" s="403"/>
      <c r="I119" s="403"/>
      <c r="J119" s="403"/>
      <c r="K119" s="403"/>
      <c r="L119" s="403"/>
      <c r="M119" s="487">
        <f t="shared" ref="M119:M121" si="79">U119+P119+Q119+R119+S119+T119</f>
        <v>0</v>
      </c>
      <c r="N119" s="476" t="str">
        <f t="shared" ref="N119:N121" si="80">IF(M119&gt;-1,(IF(ISERROR((M119/E119)-1),"-",((M119/E119)-1))),"-")</f>
        <v>-</v>
      </c>
      <c r="O119" s="404" t="str">
        <f t="shared" ref="O119:O121" si="81">IF(M119&gt;0,(IF(ISERROR(M119/$C$5),"-",M119/$C$5)),"-")</f>
        <v>-</v>
      </c>
      <c r="P119" s="403"/>
      <c r="Q119" s="403"/>
      <c r="R119" s="403"/>
      <c r="S119" s="403"/>
      <c r="T119" s="403"/>
      <c r="U119" s="403"/>
      <c r="V119" s="406"/>
      <c r="W119" s="34"/>
      <c r="X119" s="36"/>
      <c r="Y119" s="36"/>
      <c r="Z119" s="36"/>
      <c r="AA119" s="36"/>
    </row>
    <row r="120" spans="1:27" x14ac:dyDescent="0.2">
      <c r="B120" s="734" t="s">
        <v>1069</v>
      </c>
      <c r="C120" s="487">
        <f t="shared" si="73"/>
        <v>0</v>
      </c>
      <c r="D120" s="402"/>
      <c r="E120" s="487">
        <f t="shared" si="77"/>
        <v>0</v>
      </c>
      <c r="F120" s="404" t="str">
        <f t="shared" si="78"/>
        <v>-</v>
      </c>
      <c r="G120" s="403"/>
      <c r="H120" s="403"/>
      <c r="I120" s="403"/>
      <c r="J120" s="403"/>
      <c r="K120" s="403"/>
      <c r="L120" s="403"/>
      <c r="M120" s="487">
        <f t="shared" si="79"/>
        <v>0</v>
      </c>
      <c r="N120" s="476" t="str">
        <f t="shared" si="80"/>
        <v>-</v>
      </c>
      <c r="O120" s="404" t="str">
        <f t="shared" si="81"/>
        <v>-</v>
      </c>
      <c r="P120" s="403"/>
      <c r="Q120" s="403"/>
      <c r="R120" s="403"/>
      <c r="S120" s="403"/>
      <c r="T120" s="403"/>
      <c r="U120" s="403"/>
      <c r="V120" s="406"/>
      <c r="W120" s="34"/>
      <c r="X120" s="36"/>
      <c r="Y120" s="36"/>
      <c r="Z120" s="36"/>
      <c r="AA120" s="36"/>
    </row>
    <row r="121" spans="1:27" x14ac:dyDescent="0.2">
      <c r="B121" s="733" t="s">
        <v>1070</v>
      </c>
      <c r="C121" s="487">
        <f t="shared" si="73"/>
        <v>0</v>
      </c>
      <c r="D121" s="402"/>
      <c r="E121" s="487">
        <f t="shared" si="77"/>
        <v>0</v>
      </c>
      <c r="F121" s="404" t="str">
        <f t="shared" si="78"/>
        <v>-</v>
      </c>
      <c r="G121" s="403"/>
      <c r="H121" s="403"/>
      <c r="I121" s="403"/>
      <c r="J121" s="403"/>
      <c r="K121" s="403"/>
      <c r="L121" s="403"/>
      <c r="M121" s="487">
        <f t="shared" si="79"/>
        <v>0</v>
      </c>
      <c r="N121" s="476" t="str">
        <f t="shared" si="80"/>
        <v>-</v>
      </c>
      <c r="O121" s="404" t="str">
        <f t="shared" si="81"/>
        <v>-</v>
      </c>
      <c r="P121" s="403"/>
      <c r="Q121" s="403"/>
      <c r="R121" s="403"/>
      <c r="S121" s="403"/>
      <c r="T121" s="403"/>
      <c r="U121" s="403"/>
      <c r="V121" s="406"/>
      <c r="W121" s="34"/>
      <c r="X121" s="36"/>
      <c r="Y121" s="36"/>
      <c r="Z121" s="36"/>
      <c r="AA121" s="36"/>
    </row>
    <row r="122" spans="1:27" x14ac:dyDescent="0.2">
      <c r="B122" s="733" t="s">
        <v>1071</v>
      </c>
      <c r="C122" s="487">
        <f t="shared" si="73"/>
        <v>0</v>
      </c>
      <c r="D122" s="402"/>
      <c r="E122" s="487">
        <f t="shared" si="74"/>
        <v>0</v>
      </c>
      <c r="F122" s="404" t="str">
        <f>IF(E122&gt;0,(IF(ISERROR(E122/$C$5),"-",E122/$C$5)),"-")</f>
        <v>-</v>
      </c>
      <c r="G122" s="403"/>
      <c r="H122" s="403"/>
      <c r="I122" s="403"/>
      <c r="J122" s="403"/>
      <c r="K122" s="403"/>
      <c r="L122" s="403"/>
      <c r="M122" s="487">
        <f t="shared" si="75"/>
        <v>0</v>
      </c>
      <c r="N122" s="476" t="str">
        <f t="shared" ref="N122" si="82">IF(M122&gt;-1,(IF(ISERROR((M122/E122)-1),"-",((M122/E122)-1))),"-")</f>
        <v>-</v>
      </c>
      <c r="O122" s="404" t="str">
        <f>IF(M122&gt;0,(IF(ISERROR(M122/$C$5),"-",M122/$C$5)),"-")</f>
        <v>-</v>
      </c>
      <c r="P122" s="403"/>
      <c r="Q122" s="403"/>
      <c r="R122" s="403"/>
      <c r="S122" s="403"/>
      <c r="T122" s="403"/>
      <c r="U122" s="403"/>
      <c r="V122" s="405" t="s">
        <v>141</v>
      </c>
      <c r="W122" s="66" t="s">
        <v>149</v>
      </c>
      <c r="X122" s="36"/>
      <c r="Y122" s="36"/>
      <c r="Z122" s="36"/>
      <c r="AA122" s="36"/>
    </row>
    <row r="123" spans="1:27" x14ac:dyDescent="0.2">
      <c r="B123" s="61" t="s">
        <v>109</v>
      </c>
      <c r="C123" s="487">
        <f t="shared" si="73"/>
        <v>0</v>
      </c>
      <c r="D123" s="402"/>
      <c r="E123" s="487">
        <f t="shared" si="74"/>
        <v>0</v>
      </c>
      <c r="F123" s="404" t="str">
        <f>IF(E123&gt;0,(IF(ISERROR(E123/$C$5),"-",E123/$C$5)),"-")</f>
        <v>-</v>
      </c>
      <c r="G123" s="403"/>
      <c r="H123" s="403"/>
      <c r="I123" s="403"/>
      <c r="J123" s="403"/>
      <c r="K123" s="403"/>
      <c r="L123" s="403"/>
      <c r="M123" s="487">
        <f t="shared" si="75"/>
        <v>0</v>
      </c>
      <c r="N123" s="476" t="str">
        <f t="shared" si="76"/>
        <v>-</v>
      </c>
      <c r="O123" s="404" t="str">
        <f>IF(M123&gt;0,(IF(ISERROR(M123/$C$5),"-",M123/$C$5)),"-")</f>
        <v>-</v>
      </c>
      <c r="P123" s="403"/>
      <c r="Q123" s="403"/>
      <c r="R123" s="403"/>
      <c r="S123" s="403"/>
      <c r="T123" s="403"/>
      <c r="U123" s="403"/>
      <c r="V123" s="406"/>
      <c r="W123" s="34"/>
      <c r="X123" s="36"/>
      <c r="Y123" s="36"/>
      <c r="Z123" s="36"/>
      <c r="AA123" s="36"/>
    </row>
    <row r="124" spans="1:27" x14ac:dyDescent="0.2">
      <c r="B124" s="61" t="s">
        <v>110</v>
      </c>
      <c r="C124" s="487">
        <f t="shared" si="73"/>
        <v>0</v>
      </c>
      <c r="D124" s="402"/>
      <c r="E124" s="487">
        <f t="shared" si="74"/>
        <v>0</v>
      </c>
      <c r="F124" s="404" t="str">
        <f>IF(E124&gt;0,(IF(ISERROR(E124/$C$5),"-",E124/$C$5)),"-")</f>
        <v>-</v>
      </c>
      <c r="G124" s="403"/>
      <c r="H124" s="403"/>
      <c r="I124" s="403"/>
      <c r="J124" s="403"/>
      <c r="K124" s="403"/>
      <c r="L124" s="403"/>
      <c r="M124" s="487">
        <f t="shared" si="75"/>
        <v>0</v>
      </c>
      <c r="N124" s="476" t="str">
        <f t="shared" si="76"/>
        <v>-</v>
      </c>
      <c r="O124" s="404" t="str">
        <f>IF(M124&gt;0,(IF(ISERROR(M124/$C$5),"-",M124/$C$5)),"-")</f>
        <v>-</v>
      </c>
      <c r="P124" s="403"/>
      <c r="Q124" s="403"/>
      <c r="R124" s="403"/>
      <c r="S124" s="403"/>
      <c r="T124" s="403"/>
      <c r="U124" s="403"/>
      <c r="V124" s="405" t="s">
        <v>141</v>
      </c>
      <c r="W124" s="66" t="s">
        <v>149</v>
      </c>
      <c r="X124" s="36"/>
      <c r="Y124" s="36"/>
      <c r="Z124" s="36"/>
      <c r="AA124" s="36"/>
    </row>
    <row r="125" spans="1:27" x14ac:dyDescent="0.2">
      <c r="A125" s="60"/>
      <c r="B125" s="61" t="s">
        <v>142</v>
      </c>
      <c r="C125" s="488"/>
      <c r="D125" s="408"/>
      <c r="E125" s="488"/>
      <c r="F125" s="409"/>
      <c r="G125" s="408"/>
      <c r="H125" s="408"/>
      <c r="I125" s="408"/>
      <c r="J125" s="408"/>
      <c r="K125" s="408"/>
      <c r="L125" s="408"/>
      <c r="M125" s="488"/>
      <c r="N125" s="480"/>
      <c r="O125" s="409"/>
      <c r="P125" s="408"/>
      <c r="Q125" s="408"/>
      <c r="R125" s="408"/>
      <c r="S125" s="408"/>
      <c r="T125" s="408"/>
      <c r="U125" s="408"/>
      <c r="V125" s="408"/>
      <c r="W125" s="65"/>
      <c r="X125" s="62"/>
      <c r="Y125" s="62"/>
      <c r="Z125" s="62"/>
      <c r="AA125" s="62"/>
    </row>
    <row r="126" spans="1:27" x14ac:dyDescent="0.2">
      <c r="B126" s="920"/>
      <c r="C126" s="487">
        <f>IF($H$225="Initial Application",E126+D126,IF($H$225="Final Application",D126+M126,))</f>
        <v>0</v>
      </c>
      <c r="D126" s="402"/>
      <c r="E126" s="487">
        <f t="shared" ref="E126:E128" si="83">G126+H126+I126+J126+K126+L126</f>
        <v>0</v>
      </c>
      <c r="F126" s="404" t="str">
        <f>IF(E126&gt;0,(IF(ISERROR(E126/$C$5),"-",E126/$C$5)),"-")</f>
        <v>-</v>
      </c>
      <c r="G126" s="403"/>
      <c r="H126" s="403"/>
      <c r="I126" s="403"/>
      <c r="J126" s="403"/>
      <c r="K126" s="403"/>
      <c r="L126" s="403"/>
      <c r="M126" s="487">
        <f t="shared" ref="M126:M128" si="84">U126+P126+Q126+R126+S126+T126</f>
        <v>0</v>
      </c>
      <c r="N126" s="476" t="str">
        <f t="shared" ref="N126:N128" si="85">IF(M126&gt;-1,(IF(ISERROR((M126/E126)-1),"-",((M126/E126)-1))),"-")</f>
        <v>-</v>
      </c>
      <c r="O126" s="404" t="str">
        <f>IF(M126&gt;0,(IF(ISERROR(M126/$C$5),"-",M126/$C$5)),"-")</f>
        <v>-</v>
      </c>
      <c r="P126" s="403"/>
      <c r="Q126" s="403"/>
      <c r="R126" s="403"/>
      <c r="S126" s="403"/>
      <c r="T126" s="403"/>
      <c r="U126" s="403"/>
      <c r="V126" s="406"/>
      <c r="W126" s="34"/>
      <c r="X126" s="36"/>
      <c r="Y126" s="36"/>
      <c r="Z126" s="36"/>
      <c r="AA126" s="36"/>
    </row>
    <row r="127" spans="1:27" x14ac:dyDescent="0.2">
      <c r="A127" s="6"/>
      <c r="B127" s="920"/>
      <c r="C127" s="487">
        <f>IF($H$225="Initial Application",E127+D127,IF($H$225="Final Application",D127+M127,))</f>
        <v>0</v>
      </c>
      <c r="D127" s="407"/>
      <c r="E127" s="487">
        <f t="shared" si="83"/>
        <v>0</v>
      </c>
      <c r="F127" s="404" t="str">
        <f>IF(E127&gt;0,(IF(ISERROR(E127/$C$5),"-",E127/$C$5)),"-")</f>
        <v>-</v>
      </c>
      <c r="G127" s="403"/>
      <c r="H127" s="403"/>
      <c r="I127" s="403"/>
      <c r="J127" s="403"/>
      <c r="K127" s="403"/>
      <c r="L127" s="403"/>
      <c r="M127" s="487">
        <f t="shared" si="84"/>
        <v>0</v>
      </c>
      <c r="N127" s="476" t="str">
        <f t="shared" si="85"/>
        <v>-</v>
      </c>
      <c r="O127" s="404" t="str">
        <f>IF(M127&gt;0,(IF(ISERROR(M127/$C$5),"-",M127/$C$5)),"-")</f>
        <v>-</v>
      </c>
      <c r="P127" s="403"/>
      <c r="Q127" s="403"/>
      <c r="R127" s="403"/>
      <c r="S127" s="403"/>
      <c r="T127" s="403"/>
      <c r="U127" s="403"/>
      <c r="V127" s="406"/>
      <c r="W127" s="34"/>
      <c r="X127" s="36"/>
      <c r="Y127" s="36"/>
      <c r="Z127" s="36"/>
      <c r="AA127" s="36"/>
    </row>
    <row r="128" spans="1:27" x14ac:dyDescent="0.2">
      <c r="A128" s="6"/>
      <c r="B128" s="497"/>
      <c r="C128" s="487">
        <f>IF($H$225="Initial Application",E128+D128,IF($H$225="Final Application",D128+M128,))</f>
        <v>0</v>
      </c>
      <c r="D128" s="407"/>
      <c r="E128" s="487">
        <f t="shared" si="83"/>
        <v>0</v>
      </c>
      <c r="F128" s="404" t="str">
        <f>IF(E128&gt;0,(IF(ISERROR(E128/$C$5),"-",E128/$C$5)),"-")</f>
        <v>-</v>
      </c>
      <c r="G128" s="403"/>
      <c r="H128" s="403"/>
      <c r="I128" s="403"/>
      <c r="J128" s="403"/>
      <c r="K128" s="403"/>
      <c r="L128" s="403"/>
      <c r="M128" s="487">
        <f t="shared" si="84"/>
        <v>0</v>
      </c>
      <c r="N128" s="476" t="str">
        <f t="shared" si="85"/>
        <v>-</v>
      </c>
      <c r="O128" s="404" t="str">
        <f>IF(M128&gt;0,(IF(ISERROR(M128/$C$5),"-",M128/$C$5)),"-")</f>
        <v>-</v>
      </c>
      <c r="P128" s="403"/>
      <c r="Q128" s="403"/>
      <c r="R128" s="403"/>
      <c r="S128" s="403"/>
      <c r="T128" s="403"/>
      <c r="U128" s="403"/>
      <c r="V128" s="406"/>
      <c r="W128" s="34"/>
      <c r="X128" s="36"/>
      <c r="Y128" s="36"/>
      <c r="Z128" s="36"/>
      <c r="AA128" s="36"/>
    </row>
    <row r="129" spans="1:27" x14ac:dyDescent="0.2">
      <c r="B129" s="34"/>
      <c r="C129" s="304"/>
      <c r="D129" s="410"/>
      <c r="E129" s="304"/>
      <c r="F129" s="420"/>
      <c r="G129" s="419"/>
      <c r="H129" s="419"/>
      <c r="I129" s="419"/>
      <c r="J129" s="419"/>
      <c r="K129" s="419"/>
      <c r="L129" s="419"/>
      <c r="M129" s="304"/>
      <c r="N129" s="481"/>
      <c r="O129" s="420"/>
      <c r="P129" s="419"/>
      <c r="Q129" s="419"/>
      <c r="R129" s="419"/>
      <c r="S129" s="419"/>
      <c r="T129" s="419"/>
      <c r="U129" s="419"/>
      <c r="V129" s="411"/>
      <c r="W129" s="34"/>
      <c r="X129" s="36"/>
      <c r="Y129" s="36"/>
      <c r="Z129" s="36"/>
      <c r="AA129" s="36"/>
    </row>
    <row r="130" spans="1:27" ht="15" x14ac:dyDescent="0.25">
      <c r="A130" s="1241" t="s">
        <v>111</v>
      </c>
      <c r="B130" s="1265"/>
      <c r="C130" s="491"/>
      <c r="D130" s="426"/>
      <c r="E130" s="491"/>
      <c r="F130" s="425"/>
      <c r="G130" s="426"/>
      <c r="H130" s="426"/>
      <c r="I130" s="426"/>
      <c r="J130" s="426"/>
      <c r="K130" s="426"/>
      <c r="L130" s="426"/>
      <c r="M130" s="491"/>
      <c r="N130" s="483"/>
      <c r="O130" s="425"/>
      <c r="P130" s="426"/>
      <c r="Q130" s="426"/>
      <c r="R130" s="426"/>
      <c r="S130" s="426"/>
      <c r="T130" s="426"/>
      <c r="U130" s="426"/>
      <c r="V130" s="426"/>
      <c r="W130" s="34"/>
      <c r="X130" s="36"/>
      <c r="Y130" s="36"/>
      <c r="Z130" s="36"/>
      <c r="AA130" s="36"/>
    </row>
    <row r="131" spans="1:27" x14ac:dyDescent="0.2">
      <c r="B131" s="631" t="s">
        <v>1015</v>
      </c>
      <c r="C131" s="487">
        <f t="shared" ref="C131:C140" si="86">IF($H$225="Initial Application",E131+D131,IF($H$225="Final Application",D131+M131,))</f>
        <v>0</v>
      </c>
      <c r="D131" s="402"/>
      <c r="E131" s="487">
        <f t="shared" ref="E131:E140" si="87">G131+H131+I131+J131+K131+L131</f>
        <v>0</v>
      </c>
      <c r="F131" s="404" t="str">
        <f>IF(E131&gt;0,(IF(ISERROR(E131/$C$5),"-",E131/$C$5)),"-")</f>
        <v>-</v>
      </c>
      <c r="G131" s="403"/>
      <c r="H131" s="403"/>
      <c r="I131" s="403"/>
      <c r="J131" s="403"/>
      <c r="K131" s="403"/>
      <c r="L131" s="403"/>
      <c r="M131" s="487">
        <f t="shared" ref="M131:M140" si="88">U131+P131+Q131+R131+S131+T131</f>
        <v>0</v>
      </c>
      <c r="N131" s="476" t="str">
        <f t="shared" ref="N131:N140" si="89">IF(M131&gt;-1,(IF(ISERROR((M131/E131)-1),"-",((M131/E131)-1))),"-")</f>
        <v>-</v>
      </c>
      <c r="O131" s="404" t="str">
        <f>IF(M131&gt;0,(IF(ISERROR(M131/$C$5),"-",M131/$C$5)),"-")</f>
        <v>-</v>
      </c>
      <c r="P131" s="403"/>
      <c r="Q131" s="403"/>
      <c r="R131" s="403"/>
      <c r="S131" s="403"/>
      <c r="T131" s="403"/>
      <c r="U131" s="403"/>
      <c r="V131" s="405" t="s">
        <v>141</v>
      </c>
      <c r="W131" s="66" t="s">
        <v>149</v>
      </c>
      <c r="X131" s="36"/>
      <c r="Y131" s="36"/>
      <c r="Z131" s="36"/>
      <c r="AA131" s="36"/>
    </row>
    <row r="132" spans="1:27" x14ac:dyDescent="0.2">
      <c r="B132" s="631" t="s">
        <v>1016</v>
      </c>
      <c r="C132" s="487">
        <f t="shared" si="86"/>
        <v>0</v>
      </c>
      <c r="D132" s="402"/>
      <c r="E132" s="487">
        <f t="shared" si="87"/>
        <v>0</v>
      </c>
      <c r="F132" s="404" t="str">
        <f>IF(E132&gt;0,(IF(ISERROR(E132/$C$5),"-",E132/$C$5)),"-")</f>
        <v>-</v>
      </c>
      <c r="G132" s="403"/>
      <c r="H132" s="403"/>
      <c r="I132" s="403"/>
      <c r="J132" s="403"/>
      <c r="K132" s="403"/>
      <c r="L132" s="403"/>
      <c r="M132" s="487">
        <f t="shared" si="88"/>
        <v>0</v>
      </c>
      <c r="N132" s="476" t="str">
        <f t="shared" si="89"/>
        <v>-</v>
      </c>
      <c r="O132" s="404" t="str">
        <f>IF(M132&gt;0,(IF(ISERROR(M132/$C$5),"-",M132/$C$5)),"-")</f>
        <v>-</v>
      </c>
      <c r="P132" s="403"/>
      <c r="Q132" s="403"/>
      <c r="R132" s="403"/>
      <c r="S132" s="403"/>
      <c r="T132" s="403"/>
      <c r="U132" s="403"/>
      <c r="V132" s="405" t="s">
        <v>141</v>
      </c>
      <c r="W132" s="66" t="s">
        <v>149</v>
      </c>
      <c r="X132" s="36"/>
      <c r="Y132" s="36"/>
      <c r="Z132" s="36"/>
      <c r="AA132" s="36"/>
    </row>
    <row r="133" spans="1:27" x14ac:dyDescent="0.2">
      <c r="B133" s="631" t="s">
        <v>1017</v>
      </c>
      <c r="C133" s="487">
        <f t="shared" si="86"/>
        <v>0</v>
      </c>
      <c r="D133" s="402"/>
      <c r="E133" s="487">
        <f t="shared" ref="E133:E137" si="90">G133+H133+I133+J133+K133+L133</f>
        <v>0</v>
      </c>
      <c r="F133" s="404" t="str">
        <f>IF(E133&gt;0,(IF(ISERROR(E133/$C$5),"-",E133/$C$5)),"-")</f>
        <v>-</v>
      </c>
      <c r="G133" s="403"/>
      <c r="H133" s="403"/>
      <c r="I133" s="403"/>
      <c r="J133" s="403"/>
      <c r="K133" s="403"/>
      <c r="L133" s="403"/>
      <c r="M133" s="487">
        <f t="shared" ref="M133:M137" si="91">U133+P133+Q133+R133+S133+T133</f>
        <v>0</v>
      </c>
      <c r="N133" s="476" t="str">
        <f t="shared" ref="N133:N137" si="92">IF(M133&gt;-1,(IF(ISERROR((M133/E133)-1),"-",((M133/E133)-1))),"-")</f>
        <v>-</v>
      </c>
      <c r="O133" s="404" t="str">
        <f>IF(M133&gt;0,(IF(ISERROR(M133/$C$5),"-",M133/$C$5)),"-")</f>
        <v>-</v>
      </c>
      <c r="P133" s="403"/>
      <c r="Q133" s="403"/>
      <c r="R133" s="403"/>
      <c r="S133" s="403"/>
      <c r="T133" s="403"/>
      <c r="U133" s="403"/>
      <c r="V133" s="405" t="s">
        <v>141</v>
      </c>
      <c r="W133" s="66" t="s">
        <v>149</v>
      </c>
      <c r="X133" s="36"/>
      <c r="Y133" s="36"/>
      <c r="Z133" s="36"/>
      <c r="AA133" s="36"/>
    </row>
    <row r="134" spans="1:27" x14ac:dyDescent="0.2">
      <c r="B134" s="631" t="s">
        <v>1018</v>
      </c>
      <c r="C134" s="487">
        <f t="shared" si="86"/>
        <v>0</v>
      </c>
      <c r="D134" s="402"/>
      <c r="E134" s="487">
        <f t="shared" si="90"/>
        <v>0</v>
      </c>
      <c r="F134" s="404" t="str">
        <f t="shared" ref="F134:F139" si="93">IF(E134&gt;0,(IF(ISERROR(E134/$C$5),"-",E134/$C$5)),"-")</f>
        <v>-</v>
      </c>
      <c r="G134" s="403"/>
      <c r="H134" s="403"/>
      <c r="I134" s="403"/>
      <c r="J134" s="403"/>
      <c r="K134" s="403"/>
      <c r="L134" s="403"/>
      <c r="M134" s="487">
        <f t="shared" si="91"/>
        <v>0</v>
      </c>
      <c r="N134" s="476" t="str">
        <f t="shared" si="92"/>
        <v>-</v>
      </c>
      <c r="O134" s="404" t="str">
        <f t="shared" ref="O134:O137" si="94">IF(M134&gt;0,(IF(ISERROR(M134/$C$5),"-",M134/$C$5)),"-")</f>
        <v>-</v>
      </c>
      <c r="P134" s="403"/>
      <c r="Q134" s="403"/>
      <c r="R134" s="403"/>
      <c r="S134" s="403"/>
      <c r="T134" s="403"/>
      <c r="U134" s="403"/>
      <c r="V134" s="405" t="s">
        <v>141</v>
      </c>
      <c r="W134" s="66" t="s">
        <v>149</v>
      </c>
      <c r="X134" s="36"/>
      <c r="Y134" s="36"/>
      <c r="Z134" s="36"/>
      <c r="AA134" s="36"/>
    </row>
    <row r="135" spans="1:27" x14ac:dyDescent="0.2">
      <c r="B135" s="631" t="s">
        <v>1019</v>
      </c>
      <c r="C135" s="487">
        <f t="shared" si="86"/>
        <v>0</v>
      </c>
      <c r="D135" s="402"/>
      <c r="E135" s="487">
        <f t="shared" si="90"/>
        <v>0</v>
      </c>
      <c r="F135" s="404" t="str">
        <f t="shared" si="93"/>
        <v>-</v>
      </c>
      <c r="G135" s="403"/>
      <c r="H135" s="403"/>
      <c r="I135" s="403"/>
      <c r="J135" s="403"/>
      <c r="K135" s="403"/>
      <c r="L135" s="403"/>
      <c r="M135" s="487">
        <f t="shared" si="91"/>
        <v>0</v>
      </c>
      <c r="N135" s="476" t="str">
        <f t="shared" si="92"/>
        <v>-</v>
      </c>
      <c r="O135" s="404" t="str">
        <f t="shared" si="94"/>
        <v>-</v>
      </c>
      <c r="P135" s="403"/>
      <c r="Q135" s="403"/>
      <c r="R135" s="403"/>
      <c r="S135" s="403"/>
      <c r="T135" s="403"/>
      <c r="U135" s="403"/>
      <c r="V135" s="405" t="s">
        <v>141</v>
      </c>
      <c r="W135" s="66" t="s">
        <v>149</v>
      </c>
      <c r="X135" s="36"/>
      <c r="Y135" s="36"/>
      <c r="Z135" s="36"/>
      <c r="AA135" s="36"/>
    </row>
    <row r="136" spans="1:27" x14ac:dyDescent="0.2">
      <c r="B136" s="733" t="s">
        <v>1072</v>
      </c>
      <c r="C136" s="487">
        <f t="shared" si="86"/>
        <v>0</v>
      </c>
      <c r="D136" s="402"/>
      <c r="E136" s="487">
        <f t="shared" ref="E136" si="95">G136+H136+I136+J136+K136+L136</f>
        <v>0</v>
      </c>
      <c r="F136" s="404" t="str">
        <f t="shared" ref="F136" si="96">IF(E136&gt;0,(IF(ISERROR(E136/$C$5),"-",E136/$C$5)),"-")</f>
        <v>-</v>
      </c>
      <c r="G136" s="403"/>
      <c r="H136" s="403"/>
      <c r="I136" s="403"/>
      <c r="J136" s="403"/>
      <c r="K136" s="403"/>
      <c r="L136" s="403"/>
      <c r="M136" s="487">
        <f t="shared" ref="M136" si="97">U136+P136+Q136+R136+S136+T136</f>
        <v>0</v>
      </c>
      <c r="N136" s="476" t="str">
        <f t="shared" ref="N136" si="98">IF(M136&gt;-1,(IF(ISERROR((M136/E136)-1),"-",((M136/E136)-1))),"-")</f>
        <v>-</v>
      </c>
      <c r="O136" s="404" t="str">
        <f t="shared" ref="O136" si="99">IF(M136&gt;0,(IF(ISERROR(M136/$C$5),"-",M136/$C$5)),"-")</f>
        <v>-</v>
      </c>
      <c r="P136" s="403"/>
      <c r="Q136" s="403"/>
      <c r="R136" s="403"/>
      <c r="S136" s="403"/>
      <c r="T136" s="403"/>
      <c r="U136" s="403"/>
      <c r="V136" s="405" t="s">
        <v>141</v>
      </c>
      <c r="W136" s="66" t="s">
        <v>149</v>
      </c>
      <c r="X136" s="36"/>
      <c r="Y136" s="36"/>
      <c r="Z136" s="36"/>
      <c r="AA136" s="36"/>
    </row>
    <row r="137" spans="1:27" x14ac:dyDescent="0.2">
      <c r="B137" s="631" t="s">
        <v>1020</v>
      </c>
      <c r="C137" s="487">
        <f t="shared" si="86"/>
        <v>0</v>
      </c>
      <c r="D137" s="402"/>
      <c r="E137" s="487">
        <f t="shared" si="90"/>
        <v>0</v>
      </c>
      <c r="F137" s="404" t="str">
        <f t="shared" si="93"/>
        <v>-</v>
      </c>
      <c r="G137" s="403"/>
      <c r="H137" s="403"/>
      <c r="I137" s="403"/>
      <c r="J137" s="403"/>
      <c r="K137" s="403"/>
      <c r="L137" s="403"/>
      <c r="M137" s="487">
        <f t="shared" si="91"/>
        <v>0</v>
      </c>
      <c r="N137" s="476" t="str">
        <f t="shared" si="92"/>
        <v>-</v>
      </c>
      <c r="O137" s="404" t="str">
        <f t="shared" si="94"/>
        <v>-</v>
      </c>
      <c r="P137" s="403"/>
      <c r="Q137" s="403"/>
      <c r="R137" s="403"/>
      <c r="S137" s="403"/>
      <c r="T137" s="403"/>
      <c r="U137" s="403"/>
      <c r="V137" s="405" t="s">
        <v>141</v>
      </c>
      <c r="W137" s="66" t="s">
        <v>149</v>
      </c>
      <c r="X137" s="36"/>
      <c r="Y137" s="36"/>
      <c r="Z137" s="36"/>
      <c r="AA137" s="36"/>
    </row>
    <row r="138" spans="1:27" x14ac:dyDescent="0.2">
      <c r="B138" s="631" t="s">
        <v>1021</v>
      </c>
      <c r="C138" s="487">
        <f t="shared" si="86"/>
        <v>0</v>
      </c>
      <c r="D138" s="402"/>
      <c r="E138" s="487">
        <f t="shared" ref="E138:E139" si="100">G138+H138+I138+J138+K138+L138</f>
        <v>0</v>
      </c>
      <c r="F138" s="404" t="str">
        <f t="shared" si="93"/>
        <v>-</v>
      </c>
      <c r="G138" s="403"/>
      <c r="H138" s="403"/>
      <c r="I138" s="403"/>
      <c r="J138" s="403"/>
      <c r="K138" s="403"/>
      <c r="L138" s="403"/>
      <c r="M138" s="487">
        <f t="shared" ref="M138:M139" si="101">U138+P138+Q138+R138+S138+T138</f>
        <v>0</v>
      </c>
      <c r="N138" s="476" t="str">
        <f t="shared" ref="N138:N139" si="102">IF(M138&gt;-1,(IF(ISERROR((M138/E138)-1),"-",((M138/E138)-1))),"-")</f>
        <v>-</v>
      </c>
      <c r="O138" s="404" t="str">
        <f t="shared" ref="O138:O139" si="103">IF(M138&gt;0,(IF(ISERROR(M138/$C$5),"-",M138/$C$5)),"-")</f>
        <v>-</v>
      </c>
      <c r="P138" s="403"/>
      <c r="Q138" s="403"/>
      <c r="R138" s="403"/>
      <c r="S138" s="403"/>
      <c r="T138" s="403"/>
      <c r="U138" s="403"/>
      <c r="V138" s="405" t="s">
        <v>141</v>
      </c>
      <c r="W138" s="66" t="s">
        <v>149</v>
      </c>
      <c r="X138" s="36"/>
      <c r="Y138" s="36"/>
      <c r="Z138" s="36"/>
      <c r="AA138" s="36"/>
    </row>
    <row r="139" spans="1:27" x14ac:dyDescent="0.2">
      <c r="B139" s="631" t="s">
        <v>1022</v>
      </c>
      <c r="C139" s="487">
        <f t="shared" si="86"/>
        <v>0</v>
      </c>
      <c r="D139" s="402"/>
      <c r="E139" s="487">
        <f t="shared" si="100"/>
        <v>0</v>
      </c>
      <c r="F139" s="404" t="str">
        <f t="shared" si="93"/>
        <v>-</v>
      </c>
      <c r="G139" s="403"/>
      <c r="H139" s="403"/>
      <c r="I139" s="403"/>
      <c r="J139" s="403"/>
      <c r="K139" s="403"/>
      <c r="L139" s="403"/>
      <c r="M139" s="487">
        <f t="shared" si="101"/>
        <v>0</v>
      </c>
      <c r="N139" s="476" t="str">
        <f t="shared" si="102"/>
        <v>-</v>
      </c>
      <c r="O139" s="404" t="str">
        <f t="shared" si="103"/>
        <v>-</v>
      </c>
      <c r="P139" s="403"/>
      <c r="Q139" s="403"/>
      <c r="R139" s="403"/>
      <c r="S139" s="403"/>
      <c r="T139" s="403"/>
      <c r="U139" s="403"/>
      <c r="V139" s="405" t="s">
        <v>141</v>
      </c>
      <c r="W139" s="66" t="s">
        <v>149</v>
      </c>
      <c r="X139" s="36"/>
      <c r="Y139" s="36"/>
      <c r="Z139" s="36"/>
      <c r="AA139" s="36"/>
    </row>
    <row r="140" spans="1:27" s="62" customFormat="1" x14ac:dyDescent="0.2">
      <c r="A140" s="7"/>
      <c r="B140" s="61" t="s">
        <v>112</v>
      </c>
      <c r="C140" s="487">
        <f t="shared" si="86"/>
        <v>0</v>
      </c>
      <c r="D140" s="429"/>
      <c r="E140" s="487">
        <f t="shared" si="87"/>
        <v>0</v>
      </c>
      <c r="F140" s="404" t="str">
        <f>IF(E140&gt;0,(IF(ISERROR(E140/$C$5),"-",E140/$C$5)),"-")</f>
        <v>-</v>
      </c>
      <c r="G140" s="403"/>
      <c r="H140" s="403"/>
      <c r="I140" s="403"/>
      <c r="J140" s="403"/>
      <c r="K140" s="403"/>
      <c r="L140" s="403"/>
      <c r="M140" s="487">
        <f t="shared" si="88"/>
        <v>0</v>
      </c>
      <c r="N140" s="476" t="str">
        <f t="shared" si="89"/>
        <v>-</v>
      </c>
      <c r="O140" s="404" t="str">
        <f>IF(M140&gt;0,(IF(ISERROR(M140/$C$5),"-",M140/$C$5)),"-")</f>
        <v>-</v>
      </c>
      <c r="P140" s="403"/>
      <c r="Q140" s="403"/>
      <c r="R140" s="403"/>
      <c r="S140" s="403"/>
      <c r="T140" s="403"/>
      <c r="U140" s="403"/>
      <c r="V140" s="405" t="s">
        <v>141</v>
      </c>
      <c r="W140" s="66" t="s">
        <v>149</v>
      </c>
      <c r="X140" s="36"/>
      <c r="Y140" s="36"/>
      <c r="Z140" s="36"/>
      <c r="AA140" s="36"/>
    </row>
    <row r="141" spans="1:27" x14ac:dyDescent="0.2">
      <c r="A141" s="60"/>
      <c r="B141" s="61" t="s">
        <v>142</v>
      </c>
      <c r="C141" s="488"/>
      <c r="D141" s="408"/>
      <c r="E141" s="488"/>
      <c r="F141" s="409"/>
      <c r="G141" s="408"/>
      <c r="H141" s="408"/>
      <c r="I141" s="408"/>
      <c r="J141" s="408"/>
      <c r="K141" s="408"/>
      <c r="L141" s="408"/>
      <c r="M141" s="488"/>
      <c r="N141" s="480"/>
      <c r="O141" s="409"/>
      <c r="P141" s="408"/>
      <c r="Q141" s="408"/>
      <c r="R141" s="408"/>
      <c r="S141" s="408"/>
      <c r="T141" s="408"/>
      <c r="U141" s="408"/>
      <c r="V141" s="408"/>
      <c r="W141" s="65"/>
      <c r="X141" s="62"/>
      <c r="Y141" s="62"/>
      <c r="Z141" s="62"/>
      <c r="AA141" s="62"/>
    </row>
    <row r="142" spans="1:27" x14ac:dyDescent="0.2">
      <c r="A142" s="6"/>
      <c r="B142" s="921"/>
      <c r="C142" s="487">
        <f>IF($H$225="Initial Application",E142+D142,IF($H$225="Final Application",D142+M142,))</f>
        <v>0</v>
      </c>
      <c r="D142" s="402"/>
      <c r="E142" s="487">
        <f t="shared" ref="E142" si="104">G142+H142+I142+J142+K142+L142</f>
        <v>0</v>
      </c>
      <c r="F142" s="404" t="str">
        <f>IF(E142&gt;0,(IF(ISERROR(E142/$C$5),"-",E142/$C$5)),"-")</f>
        <v>-</v>
      </c>
      <c r="G142" s="403"/>
      <c r="H142" s="403"/>
      <c r="I142" s="403"/>
      <c r="J142" s="403"/>
      <c r="K142" s="403"/>
      <c r="L142" s="403"/>
      <c r="M142" s="487">
        <f t="shared" ref="M142" si="105">U142+P142+Q142+R142+S142+T142</f>
        <v>0</v>
      </c>
      <c r="N142" s="476" t="str">
        <f t="shared" ref="N142" si="106">IF(M142&gt;-1,(IF(ISERROR((M142/E142)-1),"-",((M142/E142)-1))),"-")</f>
        <v>-</v>
      </c>
      <c r="O142" s="404" t="str">
        <f>IF(M142&gt;0,(IF(ISERROR(M142/$C$5),"-",M142/$C$5)),"-")</f>
        <v>-</v>
      </c>
      <c r="P142" s="403"/>
      <c r="Q142" s="403"/>
      <c r="R142" s="403"/>
      <c r="S142" s="403"/>
      <c r="T142" s="403"/>
      <c r="U142" s="403"/>
      <c r="V142" s="405" t="s">
        <v>141</v>
      </c>
      <c r="W142" s="66" t="s">
        <v>149</v>
      </c>
      <c r="X142" s="36"/>
      <c r="Y142" s="36"/>
      <c r="Z142" s="36"/>
      <c r="AA142" s="36"/>
    </row>
    <row r="143" spans="1:27" x14ac:dyDescent="0.2">
      <c r="A143" s="6"/>
      <c r="B143" s="921"/>
      <c r="C143" s="487">
        <f>IF($H$225="Initial Application",E143+D143,IF($H$225="Final Application",D143+M143,))</f>
        <v>0</v>
      </c>
      <c r="D143" s="402"/>
      <c r="E143" s="487">
        <f t="shared" ref="E143" si="107">G143+H143+I143+J143+K143+L143</f>
        <v>0</v>
      </c>
      <c r="F143" s="404" t="str">
        <f>IF(E143&gt;0,(IF(ISERROR(E143/$C$5),"-",E143/$C$5)),"-")</f>
        <v>-</v>
      </c>
      <c r="G143" s="403"/>
      <c r="H143" s="403"/>
      <c r="I143" s="403"/>
      <c r="J143" s="403"/>
      <c r="K143" s="403"/>
      <c r="L143" s="403"/>
      <c r="M143" s="487">
        <f t="shared" ref="M143" si="108">U143+P143+Q143+R143+S143+T143</f>
        <v>0</v>
      </c>
      <c r="N143" s="476" t="str">
        <f t="shared" ref="N143" si="109">IF(M143&gt;-1,(IF(ISERROR((M143/E143)-1),"-",((M143/E143)-1))),"-")</f>
        <v>-</v>
      </c>
      <c r="O143" s="404" t="str">
        <f>IF(M143&gt;0,(IF(ISERROR(M143/$C$5),"-",M143/$C$5)),"-")</f>
        <v>-</v>
      </c>
      <c r="P143" s="403"/>
      <c r="Q143" s="403"/>
      <c r="R143" s="403"/>
      <c r="S143" s="403"/>
      <c r="T143" s="403"/>
      <c r="U143" s="403"/>
      <c r="V143" s="405" t="s">
        <v>141</v>
      </c>
      <c r="W143" s="66" t="s">
        <v>149</v>
      </c>
      <c r="X143" s="36"/>
      <c r="Y143" s="36"/>
      <c r="Z143" s="36"/>
      <c r="AA143" s="36"/>
    </row>
    <row r="144" spans="1:27" x14ac:dyDescent="0.2">
      <c r="A144" s="6"/>
      <c r="B144" s="921"/>
      <c r="C144" s="487">
        <f>IF($H$225="Initial Application",E144+D144,IF($H$225="Final Application",D144+M144,))</f>
        <v>0</v>
      </c>
      <c r="D144" s="402"/>
      <c r="E144" s="487">
        <f t="shared" ref="E144" si="110">G144+H144+I144+J144+K144+L144</f>
        <v>0</v>
      </c>
      <c r="F144" s="404" t="str">
        <f>IF(E144&gt;0,(IF(ISERROR(E144/$C$5),"-",E144/$C$5)),"-")</f>
        <v>-</v>
      </c>
      <c r="G144" s="403"/>
      <c r="H144" s="403"/>
      <c r="I144" s="403"/>
      <c r="J144" s="403"/>
      <c r="K144" s="403"/>
      <c r="L144" s="403"/>
      <c r="M144" s="487">
        <f t="shared" ref="M144" si="111">U144+P144+Q144+R144+S144+T144</f>
        <v>0</v>
      </c>
      <c r="N144" s="476" t="str">
        <f t="shared" ref="N144" si="112">IF(M144&gt;-1,(IF(ISERROR((M144/E144)-1),"-",((M144/E144)-1))),"-")</f>
        <v>-</v>
      </c>
      <c r="O144" s="404" t="str">
        <f>IF(M144&gt;0,(IF(ISERROR(M144/$C$5),"-",M144/$C$5)),"-")</f>
        <v>-</v>
      </c>
      <c r="P144" s="403"/>
      <c r="Q144" s="403"/>
      <c r="R144" s="403"/>
      <c r="S144" s="403"/>
      <c r="T144" s="403"/>
      <c r="U144" s="403"/>
      <c r="V144" s="405" t="s">
        <v>141</v>
      </c>
      <c r="W144" s="66" t="s">
        <v>149</v>
      </c>
      <c r="X144" s="36"/>
      <c r="Y144" s="36"/>
      <c r="Z144" s="36"/>
      <c r="AA144" s="36"/>
    </row>
    <row r="145" spans="1:27" x14ac:dyDescent="0.2">
      <c r="A145" s="6"/>
      <c r="B145" s="35"/>
      <c r="C145" s="304"/>
      <c r="D145" s="410"/>
      <c r="E145" s="304"/>
      <c r="F145" s="420"/>
      <c r="G145" s="419"/>
      <c r="H145" s="419"/>
      <c r="I145" s="419"/>
      <c r="J145" s="419"/>
      <c r="K145" s="419"/>
      <c r="L145" s="419"/>
      <c r="M145" s="304"/>
      <c r="N145" s="481"/>
      <c r="O145" s="420"/>
      <c r="P145" s="419"/>
      <c r="Q145" s="419"/>
      <c r="R145" s="419"/>
      <c r="S145" s="419"/>
      <c r="T145" s="419"/>
      <c r="U145" s="419"/>
      <c r="V145" s="411"/>
      <c r="W145" s="34"/>
      <c r="X145" s="36"/>
      <c r="Y145" s="36"/>
      <c r="Z145" s="36"/>
      <c r="AA145" s="36"/>
    </row>
    <row r="146" spans="1:27" ht="15" x14ac:dyDescent="0.25">
      <c r="A146" s="1241" t="s">
        <v>113</v>
      </c>
      <c r="B146" s="1265"/>
      <c r="C146" s="491"/>
      <c r="D146" s="426"/>
      <c r="E146" s="491"/>
      <c r="F146" s="425"/>
      <c r="G146" s="426"/>
      <c r="H146" s="426"/>
      <c r="I146" s="426"/>
      <c r="J146" s="426"/>
      <c r="K146" s="426"/>
      <c r="L146" s="426"/>
      <c r="M146" s="491"/>
      <c r="N146" s="483"/>
      <c r="O146" s="425"/>
      <c r="P146" s="426"/>
      <c r="Q146" s="426"/>
      <c r="R146" s="426"/>
      <c r="S146" s="426"/>
      <c r="T146" s="426"/>
      <c r="U146" s="426"/>
      <c r="V146" s="426"/>
      <c r="W146" s="34"/>
      <c r="X146" s="36"/>
      <c r="Y146" s="36"/>
      <c r="Z146" s="36"/>
      <c r="AA146" s="36"/>
    </row>
    <row r="147" spans="1:27" x14ac:dyDescent="0.2">
      <c r="B147" s="61" t="s">
        <v>114</v>
      </c>
      <c r="C147" s="487">
        <f>IF($H$225="Initial Application",E147+D147,IF($H$225="Final Application",D147+M147,))</f>
        <v>0</v>
      </c>
      <c r="D147" s="402"/>
      <c r="E147" s="487">
        <f t="shared" ref="E147:E148" si="113">G147+H147+I147+J147+K147+L147</f>
        <v>0</v>
      </c>
      <c r="F147" s="404" t="str">
        <f>IF(E147&gt;0,(IF(ISERROR(E147/$C$5),"-",E147/$C$5)),"-")</f>
        <v>-</v>
      </c>
      <c r="G147" s="403"/>
      <c r="H147" s="403"/>
      <c r="I147" s="403"/>
      <c r="J147" s="403"/>
      <c r="K147" s="403"/>
      <c r="L147" s="403"/>
      <c r="M147" s="487">
        <f t="shared" ref="M147:M148" si="114">U147+P147+Q147+R147+S147+T147</f>
        <v>0</v>
      </c>
      <c r="N147" s="476" t="str">
        <f t="shared" ref="N147:N148" si="115">IF(M147&gt;-1,(IF(ISERROR((M147/E147)-1),"-",((M147/E147)-1))),"-")</f>
        <v>-</v>
      </c>
      <c r="O147" s="404" t="str">
        <f>IF(M147&gt;0,(IF(ISERROR(M147/$C$5),"-",M147/$C$5)),"-")</f>
        <v>-</v>
      </c>
      <c r="P147" s="403"/>
      <c r="Q147" s="403"/>
      <c r="R147" s="403"/>
      <c r="S147" s="403"/>
      <c r="T147" s="403"/>
      <c r="U147" s="403"/>
      <c r="V147" s="406"/>
      <c r="W147" s="34"/>
      <c r="X147" s="36"/>
      <c r="Y147" s="36"/>
      <c r="Z147" s="36"/>
      <c r="AA147" s="36"/>
    </row>
    <row r="148" spans="1:27" s="62" customFormat="1" x14ac:dyDescent="0.2">
      <c r="A148" s="7"/>
      <c r="B148" s="61" t="s">
        <v>115</v>
      </c>
      <c r="C148" s="487">
        <f>IF($H$225="Initial Application",E148+D148,IF($H$225="Final Application",D148+M148,))</f>
        <v>0</v>
      </c>
      <c r="D148" s="402"/>
      <c r="E148" s="487">
        <f t="shared" si="113"/>
        <v>0</v>
      </c>
      <c r="F148" s="404" t="str">
        <f>IF(E148&gt;0,(IF(ISERROR(E148/$C$5),"-",E148/$C$5)),"-")</f>
        <v>-</v>
      </c>
      <c r="G148" s="403"/>
      <c r="H148" s="403"/>
      <c r="I148" s="403"/>
      <c r="J148" s="403"/>
      <c r="K148" s="403"/>
      <c r="L148" s="403"/>
      <c r="M148" s="487">
        <f t="shared" si="114"/>
        <v>0</v>
      </c>
      <c r="N148" s="476" t="str">
        <f t="shared" si="115"/>
        <v>-</v>
      </c>
      <c r="O148" s="404" t="str">
        <f>IF(M148&gt;0,(IF(ISERROR(M148/$C$5),"-",M148/$C$5)),"-")</f>
        <v>-</v>
      </c>
      <c r="P148" s="403"/>
      <c r="Q148" s="403"/>
      <c r="R148" s="403"/>
      <c r="S148" s="403"/>
      <c r="T148" s="403"/>
      <c r="U148" s="403"/>
      <c r="V148" s="405" t="s">
        <v>141</v>
      </c>
      <c r="W148" s="66" t="s">
        <v>149</v>
      </c>
      <c r="X148" s="36"/>
      <c r="Y148" s="36"/>
      <c r="Z148" s="36"/>
      <c r="AA148" s="36"/>
    </row>
    <row r="149" spans="1:27" x14ac:dyDescent="0.2">
      <c r="A149" s="60"/>
      <c r="B149" s="61" t="s">
        <v>142</v>
      </c>
      <c r="C149" s="488"/>
      <c r="D149" s="408"/>
      <c r="E149" s="488"/>
      <c r="F149" s="409"/>
      <c r="G149" s="408"/>
      <c r="H149" s="408"/>
      <c r="I149" s="408"/>
      <c r="J149" s="408"/>
      <c r="K149" s="408"/>
      <c r="L149" s="408"/>
      <c r="M149" s="488"/>
      <c r="N149" s="480"/>
      <c r="O149" s="409"/>
      <c r="P149" s="408"/>
      <c r="Q149" s="408"/>
      <c r="R149" s="408"/>
      <c r="S149" s="408"/>
      <c r="T149" s="408"/>
      <c r="U149" s="408"/>
      <c r="V149" s="408"/>
      <c r="W149" s="65"/>
      <c r="X149" s="62"/>
      <c r="Y149" s="62"/>
      <c r="Z149" s="62"/>
      <c r="AA149" s="62"/>
    </row>
    <row r="150" spans="1:27" x14ac:dyDescent="0.2">
      <c r="B150" s="921"/>
      <c r="C150" s="487">
        <f>IF($H$225="Initial Application",E150+D150,IF($H$225="Final Application",D150+M150,))</f>
        <v>0</v>
      </c>
      <c r="D150" s="402"/>
      <c r="E150" s="487">
        <f t="shared" ref="E150:E151" si="116">G150+H150+I150+J150+K150+L150</f>
        <v>0</v>
      </c>
      <c r="F150" s="404" t="str">
        <f>IF(E150&gt;0,(IF(ISERROR(E150/$C$5),"-",E150/$C$5)),"-")</f>
        <v>-</v>
      </c>
      <c r="G150" s="403"/>
      <c r="H150" s="403"/>
      <c r="I150" s="403"/>
      <c r="J150" s="403"/>
      <c r="K150" s="403"/>
      <c r="L150" s="403"/>
      <c r="M150" s="487">
        <f t="shared" ref="M150:M151" si="117">U150+P150+Q150+R150+S150+T150</f>
        <v>0</v>
      </c>
      <c r="N150" s="476" t="str">
        <f t="shared" ref="N150:N151" si="118">IF(M150&gt;-1,(IF(ISERROR((M150/E150)-1),"-",((M150/E150)-1))),"-")</f>
        <v>-</v>
      </c>
      <c r="O150" s="404" t="str">
        <f>IF(M150&gt;0,(IF(ISERROR(M150/$C$5),"-",M150/$C$5)),"-")</f>
        <v>-</v>
      </c>
      <c r="P150" s="403"/>
      <c r="Q150" s="403"/>
      <c r="R150" s="403"/>
      <c r="S150" s="403"/>
      <c r="T150" s="403"/>
      <c r="U150" s="403"/>
      <c r="V150" s="406"/>
      <c r="W150" s="34"/>
      <c r="X150" s="36"/>
      <c r="Y150" s="36"/>
      <c r="Z150" s="36"/>
      <c r="AA150" s="36"/>
    </row>
    <row r="151" spans="1:27" x14ac:dyDescent="0.2">
      <c r="A151" s="6"/>
      <c r="B151" s="921"/>
      <c r="C151" s="487">
        <f>IF($H$225="Initial Application",E151+D151,IF($H$225="Final Application",D151+M151,))</f>
        <v>0</v>
      </c>
      <c r="D151" s="402"/>
      <c r="E151" s="487">
        <f t="shared" si="116"/>
        <v>0</v>
      </c>
      <c r="F151" s="404" t="str">
        <f>IF(E151&gt;0,(IF(ISERROR(E151/$C$5),"-",E151/$C$5)),"-")</f>
        <v>-</v>
      </c>
      <c r="G151" s="403"/>
      <c r="H151" s="403"/>
      <c r="I151" s="403"/>
      <c r="J151" s="403"/>
      <c r="K151" s="403"/>
      <c r="L151" s="403"/>
      <c r="M151" s="487">
        <f t="shared" si="117"/>
        <v>0</v>
      </c>
      <c r="N151" s="476" t="str">
        <f t="shared" si="118"/>
        <v>-</v>
      </c>
      <c r="O151" s="404" t="str">
        <f>IF(M151&gt;0,(IF(ISERROR(M151/$C$5),"-",M151/$C$5)),"-")</f>
        <v>-</v>
      </c>
      <c r="P151" s="403"/>
      <c r="Q151" s="403"/>
      <c r="R151" s="403"/>
      <c r="S151" s="403"/>
      <c r="T151" s="403"/>
      <c r="U151" s="403"/>
      <c r="V151" s="406"/>
      <c r="W151" s="34"/>
      <c r="X151" s="36"/>
      <c r="Y151" s="36"/>
      <c r="Z151" s="36"/>
      <c r="AA151" s="36"/>
    </row>
    <row r="152" spans="1:27" x14ac:dyDescent="0.2">
      <c r="A152" s="6"/>
      <c r="B152" s="6"/>
      <c r="C152" s="304"/>
      <c r="D152" s="410"/>
      <c r="E152" s="304"/>
      <c r="F152" s="412"/>
      <c r="G152" s="419"/>
      <c r="H152" s="419"/>
      <c r="I152" s="419"/>
      <c r="J152" s="419"/>
      <c r="K152" s="419"/>
      <c r="L152" s="419"/>
      <c r="M152" s="304"/>
      <c r="N152" s="478"/>
      <c r="O152" s="412"/>
      <c r="P152" s="419"/>
      <c r="Q152" s="419"/>
      <c r="R152" s="419"/>
      <c r="S152" s="419"/>
      <c r="T152" s="419"/>
      <c r="U152" s="419"/>
      <c r="V152" s="411"/>
      <c r="W152" s="34"/>
      <c r="X152" s="36"/>
      <c r="Y152" s="36"/>
      <c r="Z152" s="36"/>
      <c r="AA152" s="36"/>
    </row>
    <row r="153" spans="1:27" ht="15" x14ac:dyDescent="0.25">
      <c r="A153" s="1241" t="s">
        <v>116</v>
      </c>
      <c r="B153" s="1265"/>
      <c r="C153" s="491"/>
      <c r="D153" s="426"/>
      <c r="E153" s="491"/>
      <c r="F153" s="425"/>
      <c r="G153" s="426"/>
      <c r="H153" s="426"/>
      <c r="I153" s="426"/>
      <c r="J153" s="426"/>
      <c r="K153" s="426"/>
      <c r="L153" s="426"/>
      <c r="M153" s="491"/>
      <c r="N153" s="483"/>
      <c r="O153" s="425"/>
      <c r="P153" s="426"/>
      <c r="Q153" s="426"/>
      <c r="R153" s="426"/>
      <c r="S153" s="426"/>
      <c r="T153" s="426"/>
      <c r="U153" s="426"/>
      <c r="V153" s="426"/>
      <c r="W153" s="34"/>
      <c r="X153" s="36"/>
      <c r="Y153" s="36"/>
      <c r="Z153" s="36"/>
      <c r="AA153" s="36"/>
    </row>
    <row r="154" spans="1:27" x14ac:dyDescent="0.2">
      <c r="B154" s="61" t="s">
        <v>116</v>
      </c>
      <c r="C154" s="487">
        <f>IF($H$225="Initial Application",E154+D154,IF($H$225="Final Application",D154+M154,))</f>
        <v>0</v>
      </c>
      <c r="D154" s="402"/>
      <c r="E154" s="487">
        <f t="shared" ref="E154:E155" si="119">G154+H154+I154+J154+K154+L154</f>
        <v>0</v>
      </c>
      <c r="F154" s="404" t="str">
        <f>IF(E154&gt;0,(IF(ISERROR(E154/$C$5),"-",E154/$C$5)),"-")</f>
        <v>-</v>
      </c>
      <c r="G154" s="403"/>
      <c r="H154" s="403"/>
      <c r="I154" s="403"/>
      <c r="J154" s="403"/>
      <c r="K154" s="403"/>
      <c r="L154" s="403"/>
      <c r="M154" s="487">
        <f t="shared" ref="M154:M155" si="120">U154+P154+Q154+R154+S154+T154</f>
        <v>0</v>
      </c>
      <c r="N154" s="476" t="str">
        <f t="shared" ref="N154:N155" si="121">IF(M154&gt;-1,(IF(ISERROR((M154/E154)-1),"-",((M154/E154)-1))),"-")</f>
        <v>-</v>
      </c>
      <c r="O154" s="404" t="str">
        <f>IF(M154&gt;0,(IF(ISERROR(M154/$C$5),"-",M154/$C$5)),"-")</f>
        <v>-</v>
      </c>
      <c r="P154" s="403"/>
      <c r="Q154" s="403"/>
      <c r="R154" s="403"/>
      <c r="S154" s="403"/>
      <c r="T154" s="403"/>
      <c r="U154" s="403"/>
      <c r="V154" s="406"/>
      <c r="W154" s="34"/>
      <c r="X154" s="36"/>
      <c r="Y154" s="36"/>
      <c r="Z154" s="36"/>
      <c r="AA154" s="36"/>
    </row>
    <row r="155" spans="1:27" x14ac:dyDescent="0.2">
      <c r="B155" s="61" t="s">
        <v>117</v>
      </c>
      <c r="C155" s="487">
        <f>IF($H$225="Initial Application",E155+D155,IF($H$225="Final Application",D155+M155,))</f>
        <v>0</v>
      </c>
      <c r="D155" s="402"/>
      <c r="E155" s="487">
        <f t="shared" si="119"/>
        <v>0</v>
      </c>
      <c r="F155" s="404" t="str">
        <f>IF(E155&gt;0,(IF(ISERROR(E155/$C$5),"-",E155/$C$5)),"-")</f>
        <v>-</v>
      </c>
      <c r="G155" s="403"/>
      <c r="H155" s="403"/>
      <c r="I155" s="403"/>
      <c r="J155" s="403"/>
      <c r="K155" s="403"/>
      <c r="L155" s="403"/>
      <c r="M155" s="487">
        <f t="shared" si="120"/>
        <v>0</v>
      </c>
      <c r="N155" s="476" t="str">
        <f t="shared" si="121"/>
        <v>-</v>
      </c>
      <c r="O155" s="404" t="str">
        <f>IF(M155&gt;0,(IF(ISERROR(M155/$C$5),"-",M155/$C$5)),"-")</f>
        <v>-</v>
      </c>
      <c r="P155" s="403"/>
      <c r="Q155" s="403"/>
      <c r="R155" s="403"/>
      <c r="S155" s="403"/>
      <c r="T155" s="403"/>
      <c r="U155" s="403"/>
      <c r="V155" s="405" t="s">
        <v>141</v>
      </c>
      <c r="W155" s="66" t="s">
        <v>149</v>
      </c>
      <c r="X155" s="36"/>
      <c r="Y155" s="36"/>
      <c r="Z155" s="36"/>
      <c r="AA155" s="36"/>
    </row>
    <row r="156" spans="1:27" x14ac:dyDescent="0.2">
      <c r="A156" s="6"/>
      <c r="B156" s="6"/>
      <c r="C156" s="304"/>
      <c r="D156" s="410"/>
      <c r="E156" s="304"/>
      <c r="F156" s="420"/>
      <c r="G156" s="419"/>
      <c r="H156" s="419"/>
      <c r="I156" s="419"/>
      <c r="J156" s="419"/>
      <c r="K156" s="419"/>
      <c r="L156" s="419"/>
      <c r="M156" s="304"/>
      <c r="N156" s="481"/>
      <c r="O156" s="420"/>
      <c r="P156" s="419"/>
      <c r="Q156" s="419"/>
      <c r="R156" s="419"/>
      <c r="S156" s="419"/>
      <c r="T156" s="419"/>
      <c r="U156" s="419"/>
      <c r="V156" s="411"/>
      <c r="W156" s="34"/>
      <c r="X156" s="36"/>
      <c r="Y156" s="36"/>
      <c r="Z156" s="36"/>
      <c r="AA156" s="36"/>
    </row>
    <row r="157" spans="1:27" ht="15" x14ac:dyDescent="0.25">
      <c r="A157" s="1241" t="s">
        <v>923</v>
      </c>
      <c r="B157" s="1265"/>
      <c r="C157" s="491"/>
      <c r="D157" s="426"/>
      <c r="E157" s="491"/>
      <c r="F157" s="425"/>
      <c r="G157" s="426"/>
      <c r="H157" s="426"/>
      <c r="I157" s="426"/>
      <c r="J157" s="426"/>
      <c r="K157" s="426"/>
      <c r="L157" s="426"/>
      <c r="M157" s="491"/>
      <c r="N157" s="483"/>
      <c r="O157" s="425"/>
      <c r="P157" s="426"/>
      <c r="Q157" s="426"/>
      <c r="R157" s="426"/>
      <c r="S157" s="426"/>
      <c r="T157" s="426"/>
      <c r="U157" s="426"/>
      <c r="V157" s="426"/>
      <c r="W157" s="34"/>
      <c r="X157" s="36"/>
      <c r="Y157" s="36"/>
      <c r="Z157" s="36"/>
      <c r="AA157" s="36"/>
    </row>
    <row r="158" spans="1:27" x14ac:dyDescent="0.2">
      <c r="B158" s="61" t="s">
        <v>119</v>
      </c>
      <c r="C158" s="487">
        <f>IF($H$225="Initial Application",E158+D158,IF($H$225="Final Application",D158+M158,))</f>
        <v>0</v>
      </c>
      <c r="D158" s="402"/>
      <c r="E158" s="487">
        <f t="shared" ref="E158:E159" si="122">G158+H158+I158+J158+K158+L158</f>
        <v>0</v>
      </c>
      <c r="F158" s="404" t="str">
        <f>IF(E158&gt;0,(IF(ISERROR(E158/$C$5),"-",E158/$C$5)),"-")</f>
        <v>-</v>
      </c>
      <c r="G158" s="403"/>
      <c r="H158" s="403"/>
      <c r="I158" s="403"/>
      <c r="J158" s="403"/>
      <c r="K158" s="403"/>
      <c r="L158" s="403"/>
      <c r="M158" s="487">
        <f t="shared" ref="M158:M159" si="123">U158+P158+Q158+R158+S158+T158</f>
        <v>0</v>
      </c>
      <c r="N158" s="476" t="str">
        <f t="shared" ref="N158:N159" si="124">IF(M158&gt;-1,(IF(ISERROR((M158/E158)-1),"-",((M158/E158)-1))),"-")</f>
        <v>-</v>
      </c>
      <c r="O158" s="404" t="str">
        <f>IF(M158&gt;0,(IF(ISERROR(M158/$C$5),"-",M158/$C$5)),"-")</f>
        <v>-</v>
      </c>
      <c r="P158" s="403"/>
      <c r="Q158" s="403"/>
      <c r="R158" s="403"/>
      <c r="S158" s="403"/>
      <c r="T158" s="403"/>
      <c r="U158" s="403"/>
      <c r="V158" s="405" t="s">
        <v>141</v>
      </c>
      <c r="W158" s="66" t="s">
        <v>149</v>
      </c>
      <c r="X158" s="36"/>
      <c r="Y158" s="36"/>
      <c r="Z158" s="36"/>
      <c r="AA158" s="36"/>
    </row>
    <row r="159" spans="1:27" x14ac:dyDescent="0.2">
      <c r="B159" s="61" t="s">
        <v>121</v>
      </c>
      <c r="C159" s="487">
        <f>IF($H$225="Initial Application",E159+D159,IF($H$225="Final Application",D159+M159,))</f>
        <v>0</v>
      </c>
      <c r="D159" s="402"/>
      <c r="E159" s="487">
        <f t="shared" si="122"/>
        <v>0</v>
      </c>
      <c r="F159" s="404" t="str">
        <f>IF(E159&gt;0,(IF(ISERROR(E159/$C$5),"-",E159/$C$5)),"-")</f>
        <v>-</v>
      </c>
      <c r="G159" s="403"/>
      <c r="H159" s="403"/>
      <c r="I159" s="403"/>
      <c r="J159" s="403"/>
      <c r="K159" s="403"/>
      <c r="L159" s="403"/>
      <c r="M159" s="487">
        <f t="shared" si="123"/>
        <v>0</v>
      </c>
      <c r="N159" s="476" t="str">
        <f t="shared" si="124"/>
        <v>-</v>
      </c>
      <c r="O159" s="404" t="str">
        <f>IF(M159&gt;0,(IF(ISERROR(M159/$C$5),"-",M159/$C$5)),"-")</f>
        <v>-</v>
      </c>
      <c r="P159" s="403"/>
      <c r="Q159" s="403"/>
      <c r="R159" s="403"/>
      <c r="S159" s="403"/>
      <c r="T159" s="403"/>
      <c r="U159" s="403"/>
      <c r="V159" s="406"/>
      <c r="W159" s="34"/>
      <c r="X159" s="36"/>
      <c r="Y159" s="36"/>
      <c r="Z159" s="36"/>
      <c r="AA159" s="36"/>
    </row>
    <row r="160" spans="1:27" x14ac:dyDescent="0.2">
      <c r="A160" s="6"/>
      <c r="B160" s="6"/>
      <c r="C160" s="304"/>
      <c r="D160" s="410"/>
      <c r="E160" s="304"/>
      <c r="F160" s="420"/>
      <c r="G160" s="419"/>
      <c r="H160" s="419"/>
      <c r="I160" s="419"/>
      <c r="J160" s="419"/>
      <c r="K160" s="419"/>
      <c r="L160" s="419"/>
      <c r="M160" s="304"/>
      <c r="N160" s="481"/>
      <c r="O160" s="420"/>
      <c r="P160" s="419"/>
      <c r="Q160" s="419"/>
      <c r="R160" s="419"/>
      <c r="S160" s="419"/>
      <c r="T160" s="419"/>
      <c r="U160" s="419"/>
      <c r="V160" s="411"/>
      <c r="W160" s="34"/>
      <c r="X160" s="36"/>
      <c r="Y160" s="36"/>
      <c r="Z160" s="36"/>
      <c r="AA160" s="36"/>
    </row>
    <row r="161" spans="1:27" ht="15" x14ac:dyDescent="0.25">
      <c r="A161" s="1241" t="s">
        <v>118</v>
      </c>
      <c r="B161" s="1265"/>
      <c r="C161" s="491"/>
      <c r="D161" s="426"/>
      <c r="E161" s="491"/>
      <c r="F161" s="425"/>
      <c r="G161" s="426"/>
      <c r="H161" s="426"/>
      <c r="I161" s="426"/>
      <c r="J161" s="426"/>
      <c r="K161" s="426"/>
      <c r="L161" s="426"/>
      <c r="M161" s="491"/>
      <c r="N161" s="483"/>
      <c r="O161" s="425"/>
      <c r="P161" s="426"/>
      <c r="Q161" s="426"/>
      <c r="R161" s="426"/>
      <c r="S161" s="426"/>
      <c r="T161" s="426"/>
      <c r="U161" s="426"/>
      <c r="V161" s="426"/>
      <c r="W161" s="34"/>
      <c r="X161" s="36"/>
      <c r="Y161" s="36"/>
      <c r="Z161" s="36"/>
      <c r="AA161" s="36"/>
    </row>
    <row r="162" spans="1:27" x14ac:dyDescent="0.2">
      <c r="B162" s="61" t="s">
        <v>120</v>
      </c>
      <c r="C162" s="487">
        <f>IF($H$225="Initial Application",E162+D162,IF($H$225="Final Application",D162+M162,))</f>
        <v>0</v>
      </c>
      <c r="D162" s="402"/>
      <c r="E162" s="487">
        <f t="shared" ref="E162:E163" si="125">G162+H162+I162+J162+K162+L162</f>
        <v>0</v>
      </c>
      <c r="F162" s="404" t="str">
        <f>IF(E162&gt;0,(IF(ISERROR(E162/$C$5),"-",E162/$C$5)),"-")</f>
        <v>-</v>
      </c>
      <c r="G162" s="403"/>
      <c r="H162" s="403"/>
      <c r="I162" s="403"/>
      <c r="J162" s="403"/>
      <c r="K162" s="403"/>
      <c r="L162" s="403"/>
      <c r="M162" s="487">
        <f t="shared" ref="M162:M163" si="126">U162+P162+Q162+R162+S162+T162</f>
        <v>0</v>
      </c>
      <c r="N162" s="476" t="str">
        <f t="shared" ref="N162:N163" si="127">IF(M162&gt;-1,(IF(ISERROR((M162/E162)-1),"-",((M162/E162)-1))),"-")</f>
        <v>-</v>
      </c>
      <c r="O162" s="404" t="str">
        <f>IF(M162&gt;0,(IF(ISERROR(M162/$C$5),"-",M162/$C$5)),"-")</f>
        <v>-</v>
      </c>
      <c r="P162" s="403"/>
      <c r="Q162" s="403"/>
      <c r="R162" s="403"/>
      <c r="S162" s="403"/>
      <c r="T162" s="403"/>
      <c r="U162" s="403"/>
      <c r="V162" s="405" t="s">
        <v>141</v>
      </c>
      <c r="W162" s="66" t="s">
        <v>149</v>
      </c>
      <c r="X162" s="36"/>
      <c r="Y162" s="36"/>
      <c r="Z162" s="36"/>
      <c r="AA162" s="36"/>
    </row>
    <row r="163" spans="1:27" s="62" customFormat="1" x14ac:dyDescent="0.2">
      <c r="A163" s="7"/>
      <c r="B163" s="61" t="s">
        <v>122</v>
      </c>
      <c r="C163" s="487">
        <f>IF($H$225="Initial Application",E163+D163,IF($H$225="Final Application",D163+M163,))</f>
        <v>0</v>
      </c>
      <c r="D163" s="402"/>
      <c r="E163" s="487">
        <f t="shared" si="125"/>
        <v>0</v>
      </c>
      <c r="F163" s="404" t="str">
        <f>IF(E163&gt;0,(IF(ISERROR(E163/$C$5),"-",E163/$C$5)),"-")</f>
        <v>-</v>
      </c>
      <c r="G163" s="403"/>
      <c r="H163" s="403"/>
      <c r="I163" s="403"/>
      <c r="J163" s="403"/>
      <c r="K163" s="403"/>
      <c r="L163" s="403"/>
      <c r="M163" s="487">
        <f t="shared" si="126"/>
        <v>0</v>
      </c>
      <c r="N163" s="476" t="str">
        <f t="shared" si="127"/>
        <v>-</v>
      </c>
      <c r="O163" s="404" t="str">
        <f>IF(M163&gt;0,(IF(ISERROR(M163/$C$5),"-",M163/$C$5)),"-")</f>
        <v>-</v>
      </c>
      <c r="P163" s="403"/>
      <c r="Q163" s="403"/>
      <c r="R163" s="403"/>
      <c r="S163" s="403"/>
      <c r="T163" s="403"/>
      <c r="U163" s="403"/>
      <c r="V163" s="405" t="s">
        <v>141</v>
      </c>
      <c r="W163" s="66" t="s">
        <v>149</v>
      </c>
      <c r="X163" s="36"/>
      <c r="Y163" s="36"/>
      <c r="Z163" s="36"/>
      <c r="AA163" s="36"/>
    </row>
    <row r="164" spans="1:27" x14ac:dyDescent="0.2">
      <c r="A164" s="60"/>
      <c r="B164" s="61" t="s">
        <v>142</v>
      </c>
      <c r="C164" s="488"/>
      <c r="D164" s="408"/>
      <c r="E164" s="488"/>
      <c r="F164" s="409"/>
      <c r="G164" s="408"/>
      <c r="H164" s="408"/>
      <c r="I164" s="408"/>
      <c r="J164" s="408"/>
      <c r="K164" s="408"/>
      <c r="L164" s="408"/>
      <c r="M164" s="488"/>
      <c r="N164" s="480"/>
      <c r="O164" s="409"/>
      <c r="P164" s="408"/>
      <c r="Q164" s="408"/>
      <c r="R164" s="408"/>
      <c r="S164" s="408"/>
      <c r="T164" s="408"/>
      <c r="U164" s="408"/>
      <c r="V164" s="408"/>
      <c r="W164" s="65"/>
      <c r="X164" s="62"/>
      <c r="Y164" s="62"/>
      <c r="Z164" s="62"/>
      <c r="AA164" s="62"/>
    </row>
    <row r="165" spans="1:27" x14ac:dyDescent="0.2">
      <c r="A165" s="6"/>
      <c r="B165" s="475"/>
      <c r="C165" s="487">
        <f>IF($H$225="Initial Application",E165+D165,IF($H$225="Final Application",D165+M165,))</f>
        <v>0</v>
      </c>
      <c r="D165" s="402"/>
      <c r="E165" s="487">
        <f t="shared" ref="E165:E168" si="128">G165+H165+I165+J165+K165+L165</f>
        <v>0</v>
      </c>
      <c r="F165" s="404" t="str">
        <f>IF(E165&gt;0,(IF(ISERROR(E165/$C$5),"-",E165/$C$5)),"-")</f>
        <v>-</v>
      </c>
      <c r="G165" s="403"/>
      <c r="H165" s="403"/>
      <c r="I165" s="403"/>
      <c r="J165" s="403"/>
      <c r="K165" s="403"/>
      <c r="L165" s="403"/>
      <c r="M165" s="487">
        <f t="shared" ref="M165:M168" si="129">U165+P165+Q165+R165+S165+T165</f>
        <v>0</v>
      </c>
      <c r="N165" s="476" t="str">
        <f t="shared" ref="N165:N168" si="130">IF(M165&gt;-1,(IF(ISERROR((M165/E165)-1),"-",((M165/E165)-1))),"-")</f>
        <v>-</v>
      </c>
      <c r="O165" s="404" t="str">
        <f>IF(M165&gt;0,(IF(ISERROR(M165/$C$5),"-",M165/$C$5)),"-")</f>
        <v>-</v>
      </c>
      <c r="P165" s="403"/>
      <c r="Q165" s="403"/>
      <c r="R165" s="403"/>
      <c r="S165" s="403"/>
      <c r="T165" s="403"/>
      <c r="U165" s="403"/>
      <c r="V165" s="406"/>
      <c r="W165" s="34"/>
      <c r="X165" s="36"/>
      <c r="Y165" s="36"/>
      <c r="Z165" s="36"/>
      <c r="AA165" s="36"/>
    </row>
    <row r="166" spans="1:27" x14ac:dyDescent="0.2">
      <c r="A166" s="6"/>
      <c r="B166" s="475"/>
      <c r="C166" s="487">
        <f>IF($H$225="Initial Application",E166+D166,IF($H$225="Final Application",D166+M166,))</f>
        <v>0</v>
      </c>
      <c r="D166" s="402"/>
      <c r="E166" s="487">
        <f t="shared" si="128"/>
        <v>0</v>
      </c>
      <c r="F166" s="404" t="str">
        <f>IF(E166&gt;0,(IF(ISERROR(E166/$C$5),"-",E166/$C$5)),"-")</f>
        <v>-</v>
      </c>
      <c r="G166" s="403"/>
      <c r="H166" s="403"/>
      <c r="I166" s="403"/>
      <c r="J166" s="403"/>
      <c r="K166" s="403"/>
      <c r="L166" s="403"/>
      <c r="M166" s="487">
        <f t="shared" si="129"/>
        <v>0</v>
      </c>
      <c r="N166" s="476" t="str">
        <f t="shared" si="130"/>
        <v>-</v>
      </c>
      <c r="O166" s="404" t="str">
        <f>IF(M166&gt;0,(IF(ISERROR(M166/$C$5),"-",M166/$C$5)),"-")</f>
        <v>-</v>
      </c>
      <c r="P166" s="403"/>
      <c r="Q166" s="403"/>
      <c r="R166" s="403"/>
      <c r="S166" s="403"/>
      <c r="T166" s="403"/>
      <c r="U166" s="403"/>
      <c r="V166" s="406"/>
      <c r="W166" s="34"/>
      <c r="X166" s="36"/>
      <c r="Y166" s="36"/>
      <c r="Z166" s="36"/>
      <c r="AA166" s="36"/>
    </row>
    <row r="167" spans="1:27" x14ac:dyDescent="0.2">
      <c r="A167" s="6"/>
      <c r="B167" s="475"/>
      <c r="C167" s="487">
        <f>IF($H$225="Initial Application",E167+D167,IF($H$225="Final Application",D167+M167,))</f>
        <v>0</v>
      </c>
      <c r="D167" s="402"/>
      <c r="E167" s="487">
        <f t="shared" si="128"/>
        <v>0</v>
      </c>
      <c r="F167" s="404" t="str">
        <f>IF(E167&gt;0,(IF(ISERROR(E167/$C$5),"-",E167/$C$5)),"-")</f>
        <v>-</v>
      </c>
      <c r="G167" s="403"/>
      <c r="H167" s="403"/>
      <c r="I167" s="403"/>
      <c r="J167" s="403"/>
      <c r="K167" s="403"/>
      <c r="L167" s="403"/>
      <c r="M167" s="487">
        <f t="shared" si="129"/>
        <v>0</v>
      </c>
      <c r="N167" s="476" t="str">
        <f t="shared" si="130"/>
        <v>-</v>
      </c>
      <c r="O167" s="404" t="str">
        <f>IF(M167&gt;0,(IF(ISERROR(M167/$C$5),"-",M167/$C$5)),"-")</f>
        <v>-</v>
      </c>
      <c r="P167" s="403"/>
      <c r="Q167" s="403"/>
      <c r="R167" s="403"/>
      <c r="S167" s="403"/>
      <c r="T167" s="403"/>
      <c r="U167" s="403"/>
      <c r="V167" s="406"/>
      <c r="W167" s="34"/>
      <c r="X167" s="36"/>
      <c r="Y167" s="36"/>
      <c r="Z167" s="36"/>
      <c r="AA167" s="36"/>
    </row>
    <row r="168" spans="1:27" x14ac:dyDescent="0.2">
      <c r="A168" s="6"/>
      <c r="B168" s="308"/>
      <c r="C168" s="487">
        <f>IF($H$225="Initial Application",E168+D168,IF($H$225="Final Application",D168+M168,))</f>
        <v>0</v>
      </c>
      <c r="D168" s="402"/>
      <c r="E168" s="487">
        <f t="shared" si="128"/>
        <v>0</v>
      </c>
      <c r="F168" s="404" t="str">
        <f>IF(E168&gt;0,(IF(ISERROR(E168/$C$5),"-",E168/$C$5)),"-")</f>
        <v>-</v>
      </c>
      <c r="G168" s="403"/>
      <c r="H168" s="403"/>
      <c r="I168" s="403"/>
      <c r="J168" s="403"/>
      <c r="K168" s="403"/>
      <c r="L168" s="403"/>
      <c r="M168" s="487">
        <f t="shared" si="129"/>
        <v>0</v>
      </c>
      <c r="N168" s="476" t="str">
        <f t="shared" si="130"/>
        <v>-</v>
      </c>
      <c r="O168" s="404" t="str">
        <f>IF(M168&gt;0,(IF(ISERROR(M168/$C$5),"-",M168/$C$5)),"-")</f>
        <v>-</v>
      </c>
      <c r="P168" s="403"/>
      <c r="Q168" s="403"/>
      <c r="R168" s="403"/>
      <c r="S168" s="403"/>
      <c r="T168" s="403"/>
      <c r="U168" s="403"/>
      <c r="V168" s="406"/>
      <c r="W168" s="34"/>
      <c r="X168" s="36"/>
      <c r="Y168" s="36"/>
      <c r="Z168" s="36"/>
      <c r="AA168" s="36"/>
    </row>
    <row r="169" spans="1:27" x14ac:dyDescent="0.2">
      <c r="A169" s="6"/>
      <c r="B169" s="6"/>
      <c r="C169" s="304"/>
      <c r="D169" s="41"/>
      <c r="E169" s="304"/>
      <c r="F169" s="16"/>
      <c r="G169" s="16"/>
      <c r="H169" s="16"/>
      <c r="I169" s="16"/>
      <c r="J169" s="16"/>
      <c r="K169" s="16"/>
      <c r="L169" s="16"/>
      <c r="M169" s="304"/>
      <c r="N169" s="484"/>
      <c r="O169" s="302"/>
      <c r="P169" s="16"/>
      <c r="Q169" s="16"/>
      <c r="R169" s="16"/>
      <c r="S169" s="16"/>
      <c r="T169" s="16"/>
      <c r="U169" s="16"/>
      <c r="V169" s="55"/>
      <c r="W169" s="34"/>
      <c r="X169" s="36"/>
      <c r="Y169" s="36"/>
      <c r="Z169" s="36"/>
      <c r="AA169" s="36"/>
    </row>
    <row r="170" spans="1:27" x14ac:dyDescent="0.2">
      <c r="B170" s="64" t="s">
        <v>123</v>
      </c>
      <c r="C170" s="297">
        <f>SUM(C59:C169)</f>
        <v>0</v>
      </c>
      <c r="D170" s="297">
        <f>SUM(D59:D169)</f>
        <v>0</v>
      </c>
      <c r="E170" s="297">
        <f>SUM(E59:E169)</f>
        <v>0</v>
      </c>
      <c r="F170" s="299" t="str">
        <f>IF(E170&gt;0,(IF(ISERROR(E170/$C$5),"-",E170/$C$5)),"-")</f>
        <v>-</v>
      </c>
      <c r="G170" s="297">
        <f t="shared" ref="G170:L170" si="131">SUM(G59:G169)</f>
        <v>0</v>
      </c>
      <c r="H170" s="297">
        <f t="shared" si="131"/>
        <v>0</v>
      </c>
      <c r="I170" s="297">
        <f t="shared" si="131"/>
        <v>0</v>
      </c>
      <c r="J170" s="297">
        <f t="shared" si="131"/>
        <v>0</v>
      </c>
      <c r="K170" s="297">
        <f t="shared" si="131"/>
        <v>0</v>
      </c>
      <c r="L170" s="297">
        <f t="shared" si="131"/>
        <v>0</v>
      </c>
      <c r="M170" s="297">
        <f>SUM(M59:M169)</f>
        <v>0</v>
      </c>
      <c r="N170" s="476" t="str">
        <f t="shared" ref="N170" si="132">IF(M170&gt;-1,(IF(ISERROR((M170/E170)-1),"-",((M170/E170)-1))),"-")</f>
        <v>-</v>
      </c>
      <c r="O170" s="300" t="str">
        <f>IF(M170&gt;0,(IF(ISERROR(M170/$C$5),"-",M170/$C$5)),"-")</f>
        <v>-</v>
      </c>
      <c r="P170" s="297">
        <f t="shared" ref="P170" si="133">SUM(P59:P169)</f>
        <v>0</v>
      </c>
      <c r="Q170" s="297">
        <f t="shared" ref="Q170" si="134">SUM(Q59:Q169)</f>
        <v>0</v>
      </c>
      <c r="R170" s="297">
        <f t="shared" ref="R170" si="135">SUM(R59:R169)</f>
        <v>0</v>
      </c>
      <c r="S170" s="297">
        <f t="shared" ref="S170" si="136">SUM(S59:S169)</f>
        <v>0</v>
      </c>
      <c r="T170" s="297">
        <f t="shared" ref="T170" si="137">SUM(T59:T169)</f>
        <v>0</v>
      </c>
      <c r="U170" s="297">
        <f t="shared" ref="U170" si="138">SUM(U59:U169)</f>
        <v>0</v>
      </c>
      <c r="V170" s="298">
        <f>SUM(V59:V168)</f>
        <v>0</v>
      </c>
      <c r="W170" s="34"/>
      <c r="X170" s="36"/>
      <c r="Y170" s="36"/>
      <c r="Z170" s="36"/>
      <c r="AA170" s="36"/>
    </row>
    <row r="171" spans="1:27" x14ac:dyDescent="0.2">
      <c r="C171" s="301"/>
      <c r="E171" s="301"/>
      <c r="M171" s="301"/>
      <c r="N171" s="485"/>
      <c r="O171" s="301"/>
      <c r="W171" s="34"/>
      <c r="X171" s="36"/>
      <c r="Y171" s="36"/>
      <c r="Z171" s="36"/>
      <c r="AA171" s="36"/>
    </row>
    <row r="172" spans="1:27" x14ac:dyDescent="0.2">
      <c r="B172" s="64" t="s">
        <v>124</v>
      </c>
      <c r="C172" s="297">
        <f>C170+C56+C26</f>
        <v>0</v>
      </c>
      <c r="D172" s="297">
        <f>D170+D56+D26</f>
        <v>0</v>
      </c>
      <c r="E172" s="297">
        <f>E26+E170+E56</f>
        <v>0</v>
      </c>
      <c r="F172" s="299" t="str">
        <f>IF(E172&gt;0,(IF(ISERROR(E172/$C$5),"-",E172/$C$5)),"-")</f>
        <v>-</v>
      </c>
      <c r="G172" s="297">
        <f t="shared" ref="G172:L172" si="139">G170+G56+G26</f>
        <v>0</v>
      </c>
      <c r="H172" s="297">
        <f t="shared" si="139"/>
        <v>0</v>
      </c>
      <c r="I172" s="297">
        <f t="shared" si="139"/>
        <v>0</v>
      </c>
      <c r="J172" s="297">
        <f t="shared" si="139"/>
        <v>0</v>
      </c>
      <c r="K172" s="297">
        <f t="shared" si="139"/>
        <v>0</v>
      </c>
      <c r="L172" s="297">
        <f t="shared" si="139"/>
        <v>0</v>
      </c>
      <c r="M172" s="297">
        <f>M26+M170+M56</f>
        <v>0</v>
      </c>
      <c r="N172" s="476" t="str">
        <f t="shared" ref="N172" si="140">IF(M172&gt;-1,(IF(ISERROR((M172/E172)-1),"-",((M172/E172)-1))),"-")</f>
        <v>-</v>
      </c>
      <c r="O172" s="300" t="str">
        <f>IF(M172&gt;0,(IF(ISERROR(M172/$C$5),"-",M172/$C$5)),"-")</f>
        <v>-</v>
      </c>
      <c r="P172" s="297">
        <f t="shared" ref="P172:U172" si="141">P170+P56+P26</f>
        <v>0</v>
      </c>
      <c r="Q172" s="297">
        <f t="shared" si="141"/>
        <v>0</v>
      </c>
      <c r="R172" s="297">
        <f t="shared" si="141"/>
        <v>0</v>
      </c>
      <c r="S172" s="297">
        <f t="shared" si="141"/>
        <v>0</v>
      </c>
      <c r="T172" s="297">
        <f t="shared" si="141"/>
        <v>0</v>
      </c>
      <c r="U172" s="297">
        <f t="shared" si="141"/>
        <v>0</v>
      </c>
      <c r="V172" s="298">
        <f>V56+V170+V26</f>
        <v>0</v>
      </c>
      <c r="W172" s="34"/>
      <c r="X172" s="36"/>
      <c r="Y172" s="36"/>
      <c r="Z172" s="36"/>
      <c r="AA172" s="36"/>
    </row>
    <row r="173" spans="1:27" x14ac:dyDescent="0.2">
      <c r="B173" s="37"/>
      <c r="C173" s="305"/>
      <c r="D173" s="42"/>
      <c r="E173" s="56"/>
      <c r="F173" s="53"/>
      <c r="G173" s="53"/>
      <c r="H173" s="53"/>
      <c r="I173" s="53"/>
      <c r="J173" s="53"/>
      <c r="K173" s="53"/>
      <c r="L173" s="53"/>
      <c r="M173" s="56"/>
      <c r="N173" s="54"/>
      <c r="O173" s="53"/>
      <c r="P173" s="53"/>
      <c r="Q173" s="53"/>
      <c r="R173" s="53"/>
      <c r="S173" s="53"/>
      <c r="T173" s="53"/>
      <c r="U173" s="53"/>
      <c r="V173" s="56"/>
      <c r="W173" s="53"/>
      <c r="X173" s="56"/>
      <c r="Y173" s="56"/>
      <c r="Z173" s="56"/>
    </row>
    <row r="174" spans="1:27" x14ac:dyDescent="0.2">
      <c r="B174" s="100" t="s">
        <v>1004</v>
      </c>
      <c r="C174" s="499" t="str">
        <f>Sources!B46</f>
        <v xml:space="preserve"> </v>
      </c>
      <c r="E174" s="303"/>
      <c r="F174" s="303"/>
      <c r="G174" s="303"/>
      <c r="H174" s="303"/>
      <c r="I174" s="303"/>
      <c r="J174" s="303"/>
      <c r="K174" s="303"/>
      <c r="L174" s="303"/>
      <c r="M174" s="17"/>
      <c r="N174" s="17"/>
      <c r="O174" s="17"/>
      <c r="P174" s="303"/>
      <c r="Q174" s="303"/>
      <c r="R174" s="303"/>
      <c r="S174" s="303"/>
      <c r="T174" s="303"/>
      <c r="U174" s="303"/>
      <c r="V174" s="17"/>
      <c r="W174" s="625"/>
      <c r="X174" s="625"/>
      <c r="Y174" s="625"/>
      <c r="Z174" s="625"/>
    </row>
    <row r="175" spans="1:27" x14ac:dyDescent="0.2">
      <c r="B175" s="100" t="s">
        <v>847</v>
      </c>
      <c r="C175" s="499" t="str">
        <f>Sources!C46</f>
        <v xml:space="preserve"> </v>
      </c>
      <c r="F175" s="57"/>
      <c r="G175" s="57"/>
      <c r="H175" s="57"/>
      <c r="I175" s="57"/>
      <c r="J175" s="57"/>
      <c r="K175" s="57"/>
      <c r="L175" s="57"/>
      <c r="M175" s="43"/>
      <c r="N175" s="625"/>
      <c r="O175" s="1256"/>
      <c r="P175" s="1256"/>
      <c r="Q175" s="1256"/>
      <c r="R175" s="1256"/>
      <c r="S175" s="1256"/>
      <c r="T175" s="1256"/>
      <c r="U175" s="1256"/>
      <c r="V175" s="1256"/>
      <c r="W175" s="1256"/>
      <c r="X175" s="1256"/>
      <c r="Y175" s="633"/>
      <c r="Z175" s="625"/>
    </row>
    <row r="176" spans="1:27" s="573" customFormat="1" ht="15" customHeight="1" x14ac:dyDescent="0.2">
      <c r="A176" s="7"/>
      <c r="B176" s="7"/>
      <c r="C176" s="19"/>
      <c r="D176" s="19"/>
      <c r="E176" s="19"/>
      <c r="F176" s="19"/>
      <c r="G176" s="578"/>
      <c r="H176" s="578"/>
      <c r="I176" s="578"/>
      <c r="J176" s="578"/>
      <c r="K176" s="578"/>
      <c r="L176" s="578"/>
      <c r="M176" s="19"/>
      <c r="N176" s="625"/>
      <c r="O176" s="625"/>
      <c r="P176" s="625"/>
      <c r="Q176" s="625"/>
      <c r="R176" s="625"/>
      <c r="S176" s="625"/>
      <c r="T176" s="625"/>
      <c r="U176" s="625"/>
      <c r="V176" s="625"/>
      <c r="W176" s="1256"/>
      <c r="X176" s="1256"/>
      <c r="Y176" s="304"/>
      <c r="Z176" s="625"/>
      <c r="AA176" s="34"/>
    </row>
    <row r="177" spans="1:27" x14ac:dyDescent="0.2">
      <c r="A177" s="573"/>
      <c r="B177" s="573"/>
      <c r="C177" s="574"/>
      <c r="D177" s="574"/>
      <c r="E177" s="574"/>
      <c r="F177" s="574"/>
      <c r="G177" s="574"/>
      <c r="H177" s="574"/>
      <c r="I177" s="574"/>
      <c r="J177" s="574"/>
      <c r="K177" s="574"/>
      <c r="L177" s="574"/>
      <c r="M177" s="574"/>
      <c r="N177" s="1254"/>
      <c r="O177" s="1255"/>
      <c r="P177" s="1255"/>
      <c r="Q177" s="1255"/>
      <c r="R177" s="1255"/>
      <c r="S177" s="1255"/>
      <c r="T177" s="1255"/>
      <c r="U177" s="1255"/>
      <c r="V177" s="1255"/>
      <c r="W177" s="1255"/>
      <c r="X177" s="1255"/>
      <c r="Y177" s="634"/>
      <c r="Z177" s="574"/>
      <c r="AA177" s="575"/>
    </row>
    <row r="178" spans="1:27" x14ac:dyDescent="0.2">
      <c r="C178" s="67" t="s">
        <v>866</v>
      </c>
      <c r="D178" s="67" t="s">
        <v>1003</v>
      </c>
      <c r="F178" s="578"/>
      <c r="L178" s="19"/>
      <c r="O178" s="578"/>
      <c r="U178" s="19"/>
      <c r="Z178" s="34"/>
      <c r="AA178" s="36"/>
    </row>
    <row r="179" spans="1:27" x14ac:dyDescent="0.2">
      <c r="B179" s="68" t="s">
        <v>125</v>
      </c>
      <c r="C179" s="307" t="str">
        <f>IF(ISERROR(E170/E172),"-",E170/E172)</f>
        <v>-</v>
      </c>
      <c r="D179" s="307" t="str">
        <f>IF(ISERROR(M170/M172),"-",M170/M172)</f>
        <v>-</v>
      </c>
      <c r="E179" s="1253" t="s">
        <v>126</v>
      </c>
      <c r="F179" s="1253"/>
      <c r="G179" s="1253"/>
      <c r="H179" s="1253"/>
      <c r="I179" s="1253"/>
      <c r="J179" s="1253"/>
      <c r="K179" s="1253"/>
      <c r="L179" s="1253"/>
      <c r="M179" s="1253"/>
      <c r="N179" s="1253"/>
      <c r="O179" s="1253"/>
      <c r="P179" s="1253"/>
      <c r="Q179" s="1253"/>
      <c r="R179" s="1253"/>
      <c r="S179" s="1253"/>
      <c r="T179" s="1253"/>
      <c r="U179" s="1253"/>
      <c r="V179" s="1253"/>
      <c r="W179" s="1253"/>
      <c r="X179" s="1253"/>
      <c r="Y179" s="1253"/>
      <c r="Z179" s="1253"/>
      <c r="AA179" s="36"/>
    </row>
    <row r="180" spans="1:27" x14ac:dyDescent="0.2">
      <c r="B180" s="68" t="s">
        <v>116</v>
      </c>
      <c r="C180" s="498" t="str">
        <f>IF(ISERROR((E154+E155)/(E170-(E154+E155))),"-",(E154+E155)/(E170-(E154+E155)))</f>
        <v>-</v>
      </c>
      <c r="D180" s="498" t="str">
        <f>IF(ISERROR((M154+M155)/(M170-(M154+M155))),"-",(M154+M155)/(M170-(M154+M155)))</f>
        <v>-</v>
      </c>
      <c r="E180" s="1253" t="s">
        <v>960</v>
      </c>
      <c r="F180" s="1253"/>
      <c r="G180" s="1253"/>
      <c r="H180" s="1253"/>
      <c r="I180" s="1253"/>
      <c r="J180" s="1253"/>
      <c r="K180" s="1253"/>
      <c r="L180" s="1253"/>
      <c r="M180" s="1253"/>
      <c r="N180" s="1253"/>
      <c r="O180" s="1253"/>
      <c r="P180" s="1253"/>
      <c r="Q180" s="1253"/>
      <c r="R180" s="1253"/>
      <c r="S180" s="1253"/>
      <c r="T180" s="1253"/>
      <c r="U180" s="1253"/>
      <c r="V180" s="1253"/>
      <c r="W180" s="1253"/>
      <c r="X180" s="1253"/>
      <c r="Y180" s="1253"/>
      <c r="Z180" s="1253"/>
      <c r="AA180" s="36"/>
    </row>
    <row r="181" spans="1:27" x14ac:dyDescent="0.2">
      <c r="B181" s="68" t="s">
        <v>127</v>
      </c>
      <c r="C181" s="307" t="str">
        <f>IF(ISERROR(E45/(E56-E45)),"-",E45/(E56-E45))</f>
        <v>-</v>
      </c>
      <c r="D181" s="307" t="str">
        <f>IF(ISERROR(M45/(M56-M45)),"-",M45/(M56-M45))</f>
        <v>-</v>
      </c>
      <c r="E181" s="1253" t="s">
        <v>128</v>
      </c>
      <c r="F181" s="1253"/>
      <c r="G181" s="1253"/>
      <c r="H181" s="1253"/>
      <c r="I181" s="1253"/>
      <c r="J181" s="1253"/>
      <c r="K181" s="1253"/>
      <c r="L181" s="1253"/>
      <c r="M181" s="1253"/>
      <c r="N181" s="1253"/>
      <c r="O181" s="1253"/>
      <c r="P181" s="1253"/>
      <c r="Q181" s="1253"/>
      <c r="R181" s="1253"/>
      <c r="S181" s="1253"/>
      <c r="T181" s="1253"/>
      <c r="U181" s="1253"/>
      <c r="V181" s="1253"/>
      <c r="W181" s="1253"/>
      <c r="X181" s="1253"/>
      <c r="Y181" s="1253"/>
      <c r="Z181" s="1253"/>
      <c r="AA181" s="36"/>
    </row>
    <row r="182" spans="1:27" x14ac:dyDescent="0.2">
      <c r="B182" s="68" t="s">
        <v>922</v>
      </c>
      <c r="C182" s="307" t="str">
        <f>IF(ISERROR((E46+E47+E50)/(E56-(E46+E47+E50))),"",(E46+E47+E50)/(E56-(E46+E47+E50)))</f>
        <v/>
      </c>
      <c r="D182" s="307" t="str">
        <f>IF(ISERROR((M46+M47+M50)/(M56-(M46+M47+M50))),"",(M46+M47+M50)/(M56-(M46+M47+M50)))</f>
        <v/>
      </c>
      <c r="E182" s="1253" t="s">
        <v>152</v>
      </c>
      <c r="F182" s="1253"/>
      <c r="G182" s="1253"/>
      <c r="H182" s="1253"/>
      <c r="I182" s="1253"/>
      <c r="J182" s="1253"/>
      <c r="K182" s="1253"/>
      <c r="L182" s="1253"/>
      <c r="M182" s="1253"/>
      <c r="N182" s="1253"/>
      <c r="O182" s="1253"/>
      <c r="P182" s="1253"/>
      <c r="Q182" s="1253"/>
      <c r="R182" s="1253"/>
      <c r="S182" s="1253"/>
      <c r="T182" s="1253"/>
      <c r="U182" s="1253"/>
      <c r="V182" s="1253"/>
      <c r="W182" s="1253"/>
      <c r="X182" s="1253"/>
      <c r="Y182" s="1253"/>
      <c r="Z182" s="1253"/>
      <c r="AA182" s="36"/>
    </row>
    <row r="183" spans="1:27" x14ac:dyDescent="0.2">
      <c r="B183" s="568" t="s">
        <v>926</v>
      </c>
      <c r="C183" s="69">
        <f>E56-(E46+E47+E50)</f>
        <v>0</v>
      </c>
      <c r="D183" s="69">
        <f>M56-(M46+M47+M50)</f>
        <v>0</v>
      </c>
      <c r="F183" s="578"/>
      <c r="L183" s="19"/>
      <c r="O183" s="578"/>
      <c r="U183" s="19"/>
      <c r="Z183" s="34"/>
      <c r="AA183" s="36"/>
    </row>
    <row r="184" spans="1:27" x14ac:dyDescent="0.2">
      <c r="F184" s="578"/>
      <c r="L184" s="19"/>
      <c r="O184" s="578"/>
      <c r="U184" s="19"/>
      <c r="Z184" s="34"/>
      <c r="AA184" s="36"/>
    </row>
    <row r="185" spans="1:27" x14ac:dyDescent="0.2">
      <c r="B185" s="36"/>
      <c r="C185" s="345">
        <f>($E$172-((SUM($E$162:$E$163))+(SUM($E$165:$E$168))+$E$89+$E$90))</f>
        <v>0</v>
      </c>
      <c r="D185" s="345">
        <f>($M$172-((SUM($M$162:$M$163))+(SUM($M$165:$M$168))+$M$89+$M$90))</f>
        <v>0</v>
      </c>
      <c r="E185" s="378" t="s">
        <v>870</v>
      </c>
      <c r="F185" s="378"/>
      <c r="G185" s="378"/>
      <c r="H185" s="378"/>
      <c r="I185" s="378"/>
      <c r="J185" s="378"/>
      <c r="K185" s="378"/>
      <c r="L185" s="19"/>
      <c r="O185" s="378"/>
      <c r="P185" s="378"/>
      <c r="Q185" s="378"/>
      <c r="R185" s="378"/>
      <c r="S185" s="378"/>
      <c r="T185" s="378"/>
      <c r="U185" s="19"/>
      <c r="Z185" s="34"/>
      <c r="AA185" s="36"/>
    </row>
    <row r="186" spans="1:27" x14ac:dyDescent="0.2">
      <c r="C186" s="345">
        <f>E170+E56</f>
        <v>0</v>
      </c>
      <c r="D186" s="345">
        <f>M170+M56</f>
        <v>0</v>
      </c>
      <c r="E186" s="515" t="s">
        <v>928</v>
      </c>
      <c r="F186" s="515"/>
      <c r="G186" s="515"/>
      <c r="H186" s="515"/>
      <c r="I186" s="515"/>
      <c r="J186" s="515"/>
      <c r="K186" s="515"/>
      <c r="L186" s="19"/>
      <c r="O186" s="515"/>
      <c r="P186" s="515"/>
      <c r="Q186" s="515"/>
      <c r="R186" s="515"/>
      <c r="S186" s="515"/>
      <c r="T186" s="515"/>
      <c r="U186" s="19"/>
      <c r="Z186" s="34"/>
      <c r="AA186" s="36"/>
    </row>
    <row r="187" spans="1:27" x14ac:dyDescent="0.2">
      <c r="C187" s="347"/>
      <c r="D187" s="339"/>
      <c r="E187" s="339"/>
    </row>
    <row r="189" spans="1:27" x14ac:dyDescent="0.2">
      <c r="E189" s="339"/>
    </row>
    <row r="218" spans="1:27" s="564" customFormat="1" x14ac:dyDescent="0.2">
      <c r="A218" s="7"/>
      <c r="B218" s="7"/>
      <c r="C218" s="19"/>
      <c r="D218" s="19"/>
      <c r="E218" s="19"/>
      <c r="F218" s="19"/>
      <c r="G218" s="578"/>
      <c r="H218" s="578"/>
      <c r="I218" s="578"/>
      <c r="J218" s="578"/>
      <c r="K218" s="578"/>
      <c r="L218" s="578"/>
      <c r="M218" s="19"/>
      <c r="N218" s="19"/>
      <c r="O218" s="19"/>
      <c r="P218" s="578"/>
      <c r="Q218" s="578"/>
      <c r="R218" s="578"/>
      <c r="S218" s="578"/>
      <c r="T218" s="578"/>
      <c r="U218" s="578"/>
      <c r="V218" s="19"/>
      <c r="W218" s="19"/>
      <c r="X218" s="19"/>
      <c r="Y218" s="19"/>
      <c r="Z218" s="19"/>
      <c r="AA218" s="34"/>
    </row>
    <row r="219" spans="1:27" hidden="1" x14ac:dyDescent="0.2">
      <c r="A219" s="566"/>
      <c r="B219" s="566"/>
      <c r="C219" s="565"/>
      <c r="D219" s="565"/>
      <c r="E219" s="565"/>
      <c r="F219" s="565"/>
      <c r="G219" s="565"/>
      <c r="H219" s="565"/>
      <c r="I219" s="565"/>
      <c r="J219" s="565"/>
      <c r="K219" s="565"/>
      <c r="L219" s="565"/>
      <c r="M219" s="565"/>
      <c r="N219" s="565"/>
      <c r="O219" s="565"/>
      <c r="P219" s="565"/>
      <c r="Q219" s="565"/>
      <c r="R219" s="565"/>
      <c r="S219" s="565"/>
      <c r="T219" s="565"/>
      <c r="U219" s="565"/>
      <c r="V219" s="565"/>
      <c r="W219" s="565"/>
      <c r="X219" s="565"/>
      <c r="Y219" s="565"/>
      <c r="Z219" s="565"/>
      <c r="AA219" s="567"/>
    </row>
    <row r="220" spans="1:27" hidden="1" x14ac:dyDescent="0.2">
      <c r="B220" s="7" t="s">
        <v>242</v>
      </c>
    </row>
    <row r="221" spans="1:27" hidden="1" x14ac:dyDescent="0.2">
      <c r="B221" s="7" t="s">
        <v>134</v>
      </c>
    </row>
    <row r="222" spans="1:27" hidden="1" x14ac:dyDescent="0.2">
      <c r="B222" s="7" t="s">
        <v>135</v>
      </c>
    </row>
    <row r="223" spans="1:27" hidden="1" x14ac:dyDescent="0.2"/>
    <row r="224" spans="1:27" hidden="1" x14ac:dyDescent="0.2"/>
    <row r="225" spans="2:29" ht="15" hidden="1" x14ac:dyDescent="0.25">
      <c r="B225" s="7" t="str">
        <f>Summary!B5</f>
        <v>A</v>
      </c>
      <c r="E225" s="1257" t="s">
        <v>921</v>
      </c>
      <c r="F225" s="1258"/>
      <c r="G225" s="1258"/>
      <c r="H225" s="1259" t="str">
        <f>Summary!G5</f>
        <v>Initial Application</v>
      </c>
      <c r="I225" s="1260"/>
      <c r="J225" s="1260"/>
      <c r="K225" s="1260"/>
      <c r="L225" s="1260"/>
      <c r="M225" s="1260"/>
      <c r="N225" s="1261"/>
      <c r="O225" s="493" t="s">
        <v>932</v>
      </c>
      <c r="AB225" s="19"/>
      <c r="AC225" s="34"/>
    </row>
    <row r="226" spans="2:29" hidden="1" x14ac:dyDescent="0.2">
      <c r="B226" s="7" t="str">
        <f>Summary!B6</f>
        <v>B</v>
      </c>
      <c r="F226" s="1262" t="s">
        <v>799</v>
      </c>
      <c r="G226" s="1262"/>
      <c r="H226" s="430" t="s">
        <v>36</v>
      </c>
      <c r="I226" s="1267" t="s">
        <v>143</v>
      </c>
      <c r="J226" s="1267"/>
      <c r="K226" s="1267" t="s">
        <v>144</v>
      </c>
      <c r="L226" s="1267"/>
      <c r="M226" s="626"/>
      <c r="N226" s="626"/>
      <c r="O226" s="1268" t="s">
        <v>145</v>
      </c>
      <c r="P226" s="1268"/>
      <c r="Q226" s="19"/>
      <c r="V226" s="578"/>
      <c r="W226" s="578"/>
      <c r="AA226" s="19"/>
      <c r="AB226" s="19"/>
      <c r="AC226" s="34"/>
    </row>
    <row r="227" spans="2:29" hidden="1" x14ac:dyDescent="0.2">
      <c r="B227" s="7" t="str">
        <f>Summary!B7</f>
        <v>C</v>
      </c>
      <c r="E227" s="16"/>
      <c r="F227" s="1235" t="s">
        <v>139</v>
      </c>
      <c r="G227" s="1236"/>
      <c r="H227" s="376">
        <f>IF($H$225="Initial Application",$E$172,IF($H$225="Final Application",$M$172,"-"))</f>
        <v>0</v>
      </c>
      <c r="I227" s="1237" t="str">
        <f>IF($H$225="(A) Original Application",$E$26,IF($H$225="(B) Carryover Application",$M$26,IF($H$225="(C) Final Application",#REF!,"-")))</f>
        <v>-</v>
      </c>
      <c r="J227" s="1238" t="str">
        <f>IF($H$225="(A) Original Application",$E$172,IF($H$225="(B) Carryover Application",$M$172,IF($H$225="(C) Final Application",#REF!,"-")))</f>
        <v>-</v>
      </c>
      <c r="K227" s="1237" t="str">
        <f>IF($H$225="(A) Original Application",$E$56,IF($H$225="(B) Carryover Application",$M$56,IF($H$225="(C) Final Application",#REF!,"-")))</f>
        <v>-</v>
      </c>
      <c r="L227" s="1238" t="str">
        <f>IF($H$225="(A) Original Application",$E$172,IF($H$225="(B) Carryover Application",$M$172,IF($H$225="(C) Final Application",#REF!,"-")))</f>
        <v>-</v>
      </c>
      <c r="M227" s="644"/>
      <c r="N227" s="644"/>
      <c r="O227" s="1237" t="str">
        <f>IF($H$225="(A) Original Application",$E$170,IF($H$225="(B) Carryover Application",$M$170,IF($H$225="(C) Final Application",#REF!,"-")))</f>
        <v>-</v>
      </c>
      <c r="P227" s="1238" t="str">
        <f>IF($H$225="(A) Original Application",$E$172,IF($H$225="(B) Carryover Application",$M$172,IF($H$225="(C) Final Application",#REF!,"-")))</f>
        <v>-</v>
      </c>
      <c r="Q227" s="19"/>
      <c r="V227" s="578"/>
      <c r="W227" s="578"/>
      <c r="AA227" s="19"/>
      <c r="AB227" s="19"/>
      <c r="AC227" s="34"/>
    </row>
    <row r="228" spans="2:29" hidden="1" x14ac:dyDescent="0.2">
      <c r="B228" s="7" t="str">
        <f>Summary!B8</f>
        <v>D</v>
      </c>
      <c r="E228" s="16"/>
      <c r="F228" s="1235" t="s">
        <v>146</v>
      </c>
      <c r="G228" s="1236"/>
      <c r="H228" s="377" t="str">
        <f>IF(ISERROR(H227/$C$5),"-",H227/$C$5)</f>
        <v>-</v>
      </c>
      <c r="I228" s="1237" t="str">
        <f t="shared" ref="I228:P228" si="142">IF(ISERROR(I227/$C$5),"-",I227/$C$5)</f>
        <v>-</v>
      </c>
      <c r="J228" s="1238" t="str">
        <f t="shared" si="142"/>
        <v>-</v>
      </c>
      <c r="K228" s="1237" t="str">
        <f t="shared" si="142"/>
        <v>-</v>
      </c>
      <c r="L228" s="1238" t="str">
        <f t="shared" si="142"/>
        <v>-</v>
      </c>
      <c r="M228" s="644"/>
      <c r="N228" s="644"/>
      <c r="O228" s="1237" t="str">
        <f t="shared" si="142"/>
        <v>-</v>
      </c>
      <c r="P228" s="1238" t="str">
        <f t="shared" si="142"/>
        <v>-</v>
      </c>
      <c r="Q228" s="19"/>
      <c r="V228" s="578"/>
      <c r="W228" s="578"/>
      <c r="AA228" s="19"/>
      <c r="AB228" s="19"/>
      <c r="AC228" s="34"/>
    </row>
    <row r="229" spans="2:29" hidden="1" x14ac:dyDescent="0.2">
      <c r="B229" s="7" t="str">
        <f>Summary!B9</f>
        <v>E</v>
      </c>
      <c r="E229" s="16"/>
      <c r="F229" s="1235" t="s">
        <v>800</v>
      </c>
      <c r="G229" s="1236"/>
      <c r="H229" s="377" t="str">
        <f>IF(ISERROR(H227/$C$9),"-",H227/$C$9)</f>
        <v>-</v>
      </c>
      <c r="I229" s="1243" t="str">
        <f>IF(ISERROR(I227/$C$9),"-",I227/$C$9)</f>
        <v>-</v>
      </c>
      <c r="J229" s="1244" t="str">
        <f t="shared" ref="J229:P229" si="143">IF(ISERROR(J227/$C$9),"-",J227/$C$9)</f>
        <v>-</v>
      </c>
      <c r="K229" s="1237" t="str">
        <f t="shared" si="143"/>
        <v>-</v>
      </c>
      <c r="L229" s="1238" t="str">
        <f t="shared" si="143"/>
        <v>-</v>
      </c>
      <c r="M229" s="644"/>
      <c r="N229" s="644"/>
      <c r="O229" s="1237" t="str">
        <f t="shared" si="143"/>
        <v>-</v>
      </c>
      <c r="P229" s="1238" t="str">
        <f t="shared" si="143"/>
        <v>-</v>
      </c>
      <c r="Q229" s="19"/>
      <c r="V229" s="578"/>
      <c r="W229" s="578"/>
      <c r="AA229" s="19"/>
      <c r="AB229" s="19"/>
      <c r="AC229" s="34"/>
    </row>
    <row r="230" spans="2:29" hidden="1" x14ac:dyDescent="0.2">
      <c r="B230" s="7" t="str">
        <f>Summary!B10</f>
        <v>F</v>
      </c>
      <c r="E230" s="16"/>
      <c r="F230" s="1235" t="s">
        <v>801</v>
      </c>
      <c r="G230" s="1236"/>
      <c r="H230" s="306" t="s">
        <v>153</v>
      </c>
      <c r="I230" s="1245" t="str">
        <f>IF(ISERROR(I227/$H$227),"-",I227/$H$227)</f>
        <v>-</v>
      </c>
      <c r="J230" s="1246"/>
      <c r="K230" s="1239" t="str">
        <f>IF(ISERROR(K227/$H$227),"-",K227/$H$227)</f>
        <v>-</v>
      </c>
      <c r="L230" s="1240"/>
      <c r="M230" s="645"/>
      <c r="N230" s="645"/>
      <c r="O230" s="1239" t="str">
        <f>IF(ISERROR(O227/$H$227),"-",O227/$H$227)</f>
        <v>-</v>
      </c>
      <c r="P230" s="1240"/>
      <c r="Q230" s="236"/>
      <c r="V230" s="578"/>
      <c r="W230" s="578"/>
      <c r="AA230" s="19"/>
    </row>
    <row r="231" spans="2:29" hidden="1" x14ac:dyDescent="0.2">
      <c r="B231" s="7" t="e">
        <f>Summary!#REF!</f>
        <v>#REF!</v>
      </c>
    </row>
    <row r="232" spans="2:29" hidden="1" x14ac:dyDescent="0.2"/>
    <row r="233" spans="2:29" hidden="1" x14ac:dyDescent="0.2"/>
    <row r="234" spans="2:29" hidden="1" x14ac:dyDescent="0.2"/>
    <row r="235" spans="2:29" hidden="1" x14ac:dyDescent="0.2"/>
    <row r="236" spans="2:29" hidden="1" x14ac:dyDescent="0.2"/>
    <row r="237" spans="2:29" hidden="1" x14ac:dyDescent="0.2"/>
    <row r="238" spans="2:29" hidden="1" x14ac:dyDescent="0.2"/>
  </sheetData>
  <sheetProtection algorithmName="SHA-512" hashValue="HK+xUbCaqgvpKYkl3iGx0sFmHnuBEBj3DiZfzPPoCQ1AbIsch5LdxSfO6p7ej4E17TT6TS8OtO7HYSDB3kRIdQ==" saltValue="WVrWkB49r/TlDSd5C2klGw==" spinCount="100000" sheet="1" objects="1" scenarios="1" formatColumns="0" formatRows="0"/>
  <mergeCells count="73">
    <mergeCell ref="A13:B14"/>
    <mergeCell ref="A1:V1"/>
    <mergeCell ref="A7:B7"/>
    <mergeCell ref="N2:O2"/>
    <mergeCell ref="Q2:R2"/>
    <mergeCell ref="A6:B6"/>
    <mergeCell ref="A2:B2"/>
    <mergeCell ref="O5:P5"/>
    <mergeCell ref="A5:B5"/>
    <mergeCell ref="V12:V14"/>
    <mergeCell ref="M12:U12"/>
    <mergeCell ref="S6:T6"/>
    <mergeCell ref="G8:H10"/>
    <mergeCell ref="I226:J226"/>
    <mergeCell ref="K226:L226"/>
    <mergeCell ref="O226:P226"/>
    <mergeCell ref="C11:C12"/>
    <mergeCell ref="C2:M2"/>
    <mergeCell ref="E12:L12"/>
    <mergeCell ref="D11:D13"/>
    <mergeCell ref="E180:Z180"/>
    <mergeCell ref="Q7:R7"/>
    <mergeCell ref="S7:T7"/>
    <mergeCell ref="S8:T8"/>
    <mergeCell ref="S9:T9"/>
    <mergeCell ref="P13:U13"/>
    <mergeCell ref="X6:Y9"/>
    <mergeCell ref="P8:R10"/>
    <mergeCell ref="O6:P6"/>
    <mergeCell ref="E225:G225"/>
    <mergeCell ref="H225:N225"/>
    <mergeCell ref="F226:G226"/>
    <mergeCell ref="V10:V11"/>
    <mergeCell ref="A161:B161"/>
    <mergeCell ref="A153:B153"/>
    <mergeCell ref="A146:B146"/>
    <mergeCell ref="A130:B130"/>
    <mergeCell ref="A117:B117"/>
    <mergeCell ref="A157:B157"/>
    <mergeCell ref="A113:B113"/>
    <mergeCell ref="A106:B106"/>
    <mergeCell ref="A15:B15"/>
    <mergeCell ref="A28:B28"/>
    <mergeCell ref="A58:B58"/>
    <mergeCell ref="A97:B97"/>
    <mergeCell ref="A81:B81"/>
    <mergeCell ref="F229:G229"/>
    <mergeCell ref="F230:G230"/>
    <mergeCell ref="A8:B8"/>
    <mergeCell ref="I229:J229"/>
    <mergeCell ref="I230:J230"/>
    <mergeCell ref="A10:B10"/>
    <mergeCell ref="A9:B9"/>
    <mergeCell ref="G13:L13"/>
    <mergeCell ref="E11:U11"/>
    <mergeCell ref="E179:Z179"/>
    <mergeCell ref="E181:Z181"/>
    <mergeCell ref="E182:Z182"/>
    <mergeCell ref="N177:X177"/>
    <mergeCell ref="W176:X176"/>
    <mergeCell ref="O175:X175"/>
    <mergeCell ref="K229:L229"/>
    <mergeCell ref="K230:L230"/>
    <mergeCell ref="O227:P227"/>
    <mergeCell ref="O228:P228"/>
    <mergeCell ref="O229:P229"/>
    <mergeCell ref="O230:P230"/>
    <mergeCell ref="F227:G227"/>
    <mergeCell ref="F228:G228"/>
    <mergeCell ref="K227:L227"/>
    <mergeCell ref="K228:L228"/>
    <mergeCell ref="I227:J227"/>
    <mergeCell ref="I228:J228"/>
  </mergeCells>
  <dataValidations count="3">
    <dataValidation type="decimal" operator="greaterThanOrEqual" allowBlank="1" showInputMessage="1" showErrorMessage="1" sqref="D165:E168 D16:E20 M16:M20 V17:V20 V22:V24 V29:V33 M29:M50 V35:V50 V52:V54 V77:V79 D77:E79 M77:M79 V82:V91 D82:E91 M82:M91 V93:V95 D93:E95 M93:M95 V98:V103 D98:E104 M98:M104 M59:M75 V165:V168 V107:V111 M165:M168 D142:E144 M142:M144 V147 D147:E148 M147:M148 V150:V151 V154 M150:M151 D150:E151 D162:E163 M162:M163 D52:E54 C5:C8 D22:E24 M154:M155 D154:E155 V159 D158:E159 M158:M159 M22:M24 V59:V69 D114:E115 M114:M115 M52:M54 V123 M126:M128 D29:E50 D7:E8 D59:E75 V71:V75 M107:M111 D107:E111 D118:E124 V118:V121 M118:M124 V126:V128 D126:E128 M131:M140 D131:E140" xr:uid="{00000000-0002-0000-0500-000000000000}">
      <formula1>0</formula1>
    </dataValidation>
    <dataValidation type="list" allowBlank="1" showInputMessage="1" showErrorMessage="1" sqref="Q6" xr:uid="{00000000-0002-0000-0500-000001000000}">
      <formula1>$B$221:$B$222</formula1>
    </dataValidation>
    <dataValidation type="list" allowBlank="1" showInputMessage="1" showErrorMessage="1" sqref="G14:L14 P14:U14" xr:uid="{00000000-0002-0000-0500-000002000000}">
      <formula1>$B$225:$B$230</formula1>
    </dataValidation>
  </dataValidations>
  <printOptions horizontalCentered="1"/>
  <pageMargins left="0.25" right="0.25" top="0.75" bottom="0.75" header="0.3" footer="0.3"/>
  <pageSetup paperSize="5" scale="74" fitToHeight="0" orientation="landscape" r:id="rId1"/>
  <headerFooter>
    <oddFooter>&amp;L&amp;A&amp;C&amp;D</oddFooter>
  </headerFooter>
  <ignoredErrors>
    <ignoredError sqref="F170 F172 F2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C000"/>
  </sheetPr>
  <dimension ref="A1:N175"/>
  <sheetViews>
    <sheetView topLeftCell="A19" workbookViewId="0">
      <selection activeCell="D40" sqref="D40"/>
    </sheetView>
  </sheetViews>
  <sheetFormatPr defaultColWidth="9.140625" defaultRowHeight="15" x14ac:dyDescent="0.25"/>
  <cols>
    <col min="1" max="1" width="38.7109375" style="898" customWidth="1"/>
    <col min="2" max="2" width="19.7109375" style="898" customWidth="1"/>
    <col min="3" max="3" width="13.85546875" style="898" customWidth="1"/>
    <col min="4" max="7" width="13.28515625" style="898" customWidth="1"/>
    <col min="8" max="8" width="13.7109375" style="898" customWidth="1"/>
    <col min="9" max="9" width="0.140625" style="898" customWidth="1"/>
    <col min="10" max="16384" width="9.140625" style="898"/>
  </cols>
  <sheetData>
    <row r="1" spans="1:9" ht="39.75" customHeight="1" x14ac:dyDescent="0.3">
      <c r="A1" s="1296" t="s">
        <v>1349</v>
      </c>
      <c r="B1" s="1295"/>
      <c r="C1" s="1295"/>
      <c r="D1" s="1295"/>
      <c r="E1" s="1295"/>
      <c r="F1" s="1295"/>
      <c r="G1" s="1295"/>
      <c r="H1" s="1295"/>
      <c r="I1" s="1295"/>
    </row>
    <row r="3" spans="1:9" x14ac:dyDescent="0.25">
      <c r="A3" s="915" t="s">
        <v>1348</v>
      </c>
    </row>
    <row r="4" spans="1:9" ht="32.25" customHeight="1" x14ac:dyDescent="0.25">
      <c r="A4" s="1294" t="s">
        <v>1347</v>
      </c>
      <c r="B4" s="1295"/>
      <c r="C4" s="1295"/>
      <c r="D4" s="1295"/>
      <c r="E4" s="1295"/>
      <c r="F4" s="1295"/>
      <c r="G4" s="1295"/>
      <c r="H4" s="1295"/>
      <c r="I4" s="1295"/>
    </row>
    <row r="5" spans="1:9" x14ac:dyDescent="0.25">
      <c r="A5" s="916"/>
    </row>
    <row r="6" spans="1:9" ht="32.25" customHeight="1" x14ac:dyDescent="0.25">
      <c r="A6" s="1294" t="s">
        <v>1346</v>
      </c>
      <c r="B6" s="1295"/>
      <c r="C6" s="1295"/>
      <c r="D6" s="1295"/>
      <c r="E6" s="1295"/>
      <c r="F6" s="1295"/>
      <c r="G6" s="1295"/>
      <c r="H6" s="1295"/>
      <c r="I6" s="1295"/>
    </row>
    <row r="7" spans="1:9" x14ac:dyDescent="0.25">
      <c r="A7" s="916"/>
    </row>
    <row r="8" spans="1:9" ht="45" customHeight="1" x14ac:dyDescent="0.25">
      <c r="A8" s="1294" t="s">
        <v>1345</v>
      </c>
      <c r="B8" s="1297"/>
      <c r="C8" s="1297"/>
      <c r="D8" s="1297"/>
      <c r="E8" s="1297"/>
      <c r="F8" s="1297"/>
      <c r="G8" s="1297"/>
      <c r="H8" s="1297"/>
      <c r="I8" s="1297"/>
    </row>
    <row r="9" spans="1:9" x14ac:dyDescent="0.25">
      <c r="A9" s="917"/>
    </row>
    <row r="10" spans="1:9" ht="65.25" customHeight="1" x14ac:dyDescent="0.25">
      <c r="A10" s="1294" t="s">
        <v>1344</v>
      </c>
      <c r="B10" s="1295"/>
      <c r="C10" s="1295"/>
      <c r="D10" s="1295"/>
      <c r="E10" s="1295"/>
      <c r="F10" s="1295"/>
      <c r="G10" s="1295"/>
      <c r="H10" s="1295"/>
      <c r="I10" s="1295"/>
    </row>
    <row r="11" spans="1:9" x14ac:dyDescent="0.25">
      <c r="A11" s="916"/>
    </row>
    <row r="12" spans="1:9" ht="75" customHeight="1" x14ac:dyDescent="0.25">
      <c r="A12" s="1294" t="s">
        <v>1343</v>
      </c>
      <c r="B12" s="1295"/>
      <c r="C12" s="1295"/>
      <c r="D12" s="1295"/>
      <c r="E12" s="1295"/>
      <c r="F12" s="1295"/>
      <c r="G12" s="1295"/>
      <c r="H12" s="1295"/>
      <c r="I12" s="1295"/>
    </row>
    <row r="13" spans="1:9" x14ac:dyDescent="0.25">
      <c r="A13" s="915"/>
    </row>
    <row r="14" spans="1:9" x14ac:dyDescent="0.25">
      <c r="A14" s="915"/>
    </row>
    <row r="16" spans="1:9" x14ac:dyDescent="0.25">
      <c r="E16" s="914"/>
    </row>
    <row r="18" spans="1:14" x14ac:dyDescent="0.25">
      <c r="A18" s="906" t="s">
        <v>40</v>
      </c>
      <c r="B18" s="913" t="s">
        <v>1342</v>
      </c>
      <c r="C18" s="912" t="s">
        <v>1341</v>
      </c>
      <c r="D18" s="912" t="s">
        <v>838</v>
      </c>
      <c r="E18" s="911" t="s">
        <v>1339</v>
      </c>
      <c r="F18" s="911" t="s">
        <v>1340</v>
      </c>
      <c r="G18" s="911" t="s">
        <v>1339</v>
      </c>
      <c r="H18" s="911" t="s">
        <v>1339</v>
      </c>
      <c r="I18" s="910" t="s">
        <v>1338</v>
      </c>
      <c r="J18" s="909"/>
      <c r="K18" s="909"/>
      <c r="L18" s="909"/>
      <c r="M18" s="909"/>
      <c r="N18" s="909"/>
    </row>
    <row r="19" spans="1:14" x14ac:dyDescent="0.25">
      <c r="A19" s="901" t="s">
        <v>41</v>
      </c>
      <c r="B19" s="926">
        <f>SUM('Uses of Funds'!C16)</f>
        <v>0</v>
      </c>
      <c r="C19" s="927"/>
      <c r="D19" s="927"/>
      <c r="E19" s="927"/>
      <c r="F19" s="927"/>
      <c r="G19" s="927"/>
      <c r="H19" s="927"/>
      <c r="I19" s="927"/>
      <c r="J19" s="927"/>
      <c r="K19" s="927"/>
    </row>
    <row r="20" spans="1:14" x14ac:dyDescent="0.25">
      <c r="A20" s="901" t="s">
        <v>42</v>
      </c>
      <c r="B20" s="926">
        <f>SUM('Uses of Funds'!C17)</f>
        <v>0</v>
      </c>
      <c r="C20" s="927"/>
      <c r="D20" s="927"/>
      <c r="E20" s="927"/>
      <c r="F20" s="927"/>
      <c r="G20" s="927"/>
      <c r="H20" s="927"/>
      <c r="I20" s="927"/>
      <c r="J20" s="927"/>
      <c r="K20" s="927"/>
    </row>
    <row r="21" spans="1:14" x14ac:dyDescent="0.25">
      <c r="A21" s="901" t="s">
        <v>43</v>
      </c>
      <c r="B21" s="926">
        <f>SUM('Uses of Funds'!C18)</f>
        <v>0</v>
      </c>
      <c r="C21" s="927"/>
      <c r="D21" s="927"/>
      <c r="E21" s="927"/>
      <c r="F21" s="927"/>
      <c r="G21" s="927"/>
      <c r="H21" s="927"/>
      <c r="I21" s="927"/>
      <c r="J21" s="927"/>
      <c r="K21" s="927"/>
    </row>
    <row r="22" spans="1:14" x14ac:dyDescent="0.25">
      <c r="A22" s="901" t="s">
        <v>44</v>
      </c>
      <c r="B22" s="926">
        <f>SUM('Uses of Funds'!C19)</f>
        <v>0</v>
      </c>
      <c r="C22" s="927"/>
      <c r="D22" s="927"/>
      <c r="E22" s="927"/>
      <c r="F22" s="927"/>
      <c r="G22" s="927"/>
      <c r="H22" s="927"/>
      <c r="I22" s="927"/>
      <c r="J22" s="927"/>
      <c r="K22" s="927"/>
    </row>
    <row r="23" spans="1:14" x14ac:dyDescent="0.25">
      <c r="A23" s="908" t="s">
        <v>45</v>
      </c>
      <c r="B23" s="926">
        <f>SUM('Uses of Funds'!C20)</f>
        <v>0</v>
      </c>
      <c r="C23" s="927"/>
      <c r="D23" s="927"/>
      <c r="E23" s="927"/>
      <c r="F23" s="927"/>
      <c r="G23" s="927"/>
      <c r="H23" s="927"/>
      <c r="I23" s="927"/>
      <c r="J23" s="927"/>
      <c r="K23" s="927"/>
    </row>
    <row r="24" spans="1:14" x14ac:dyDescent="0.25">
      <c r="A24" s="901" t="s">
        <v>142</v>
      </c>
      <c r="B24" s="926">
        <f>SUM('Uses of Funds'!C21)</f>
        <v>0</v>
      </c>
      <c r="C24" s="927"/>
      <c r="D24" s="927"/>
      <c r="E24" s="927"/>
      <c r="F24" s="927"/>
      <c r="G24" s="927"/>
      <c r="H24" s="927"/>
      <c r="I24" s="927"/>
      <c r="J24" s="927"/>
      <c r="K24" s="927"/>
    </row>
    <row r="25" spans="1:14" x14ac:dyDescent="0.25">
      <c r="A25" s="904"/>
      <c r="B25" s="926">
        <f>SUM('Uses of Funds'!C22)</f>
        <v>0</v>
      </c>
      <c r="C25" s="927"/>
      <c r="D25" s="927"/>
      <c r="E25" s="927"/>
      <c r="F25" s="927"/>
      <c r="G25" s="927"/>
      <c r="H25" s="927"/>
      <c r="I25" s="927"/>
      <c r="J25" s="927"/>
      <c r="K25" s="927"/>
    </row>
    <row r="26" spans="1:14" x14ac:dyDescent="0.25">
      <c r="A26" s="904"/>
      <c r="B26" s="926">
        <f>SUM('Uses of Funds'!C23)</f>
        <v>0</v>
      </c>
      <c r="C26" s="927"/>
      <c r="D26" s="927"/>
      <c r="E26" s="927"/>
      <c r="F26" s="927"/>
      <c r="G26" s="927"/>
      <c r="H26" s="927"/>
      <c r="I26" s="927"/>
      <c r="J26" s="927"/>
      <c r="K26" s="927"/>
    </row>
    <row r="27" spans="1:14" x14ac:dyDescent="0.25">
      <c r="A27" s="904"/>
      <c r="B27" s="926">
        <f>SUM('Uses of Funds'!C24)</f>
        <v>0</v>
      </c>
      <c r="C27" s="927"/>
      <c r="D27" s="927"/>
      <c r="E27" s="927"/>
      <c r="F27" s="927"/>
      <c r="G27" s="927"/>
      <c r="H27" s="927"/>
      <c r="I27" s="927"/>
      <c r="J27" s="927"/>
      <c r="K27" s="927"/>
    </row>
    <row r="28" spans="1:14" x14ac:dyDescent="0.25">
      <c r="A28" s="899"/>
      <c r="B28" s="926">
        <f>SUM('Uses of Funds'!C25)</f>
        <v>0</v>
      </c>
      <c r="C28" s="927"/>
      <c r="D28" s="927"/>
      <c r="E28" s="927"/>
      <c r="F28" s="927"/>
      <c r="G28" s="927"/>
      <c r="H28" s="927"/>
      <c r="I28" s="927"/>
      <c r="J28" s="927"/>
      <c r="K28" s="927"/>
    </row>
    <row r="29" spans="1:14" x14ac:dyDescent="0.25">
      <c r="A29" s="64" t="s">
        <v>46</v>
      </c>
      <c r="B29" s="926">
        <f>SUM('Uses of Funds'!C26)</f>
        <v>0</v>
      </c>
      <c r="C29" s="927"/>
      <c r="D29" s="927"/>
      <c r="E29" s="927"/>
      <c r="F29" s="927"/>
      <c r="G29" s="927"/>
      <c r="H29" s="927"/>
      <c r="I29" s="927"/>
      <c r="J29" s="927"/>
      <c r="K29" s="927"/>
    </row>
    <row r="30" spans="1:14" x14ac:dyDescent="0.25">
      <c r="A30" s="899"/>
      <c r="B30" s="926">
        <f>SUM('Uses of Funds'!C27)</f>
        <v>0</v>
      </c>
      <c r="C30" s="927"/>
      <c r="D30" s="927"/>
      <c r="E30" s="927"/>
      <c r="F30" s="927"/>
      <c r="G30" s="927"/>
      <c r="H30" s="927"/>
      <c r="I30" s="927"/>
      <c r="J30" s="927"/>
      <c r="K30" s="927"/>
    </row>
    <row r="31" spans="1:14" x14ac:dyDescent="0.25">
      <c r="A31" s="906" t="s">
        <v>47</v>
      </c>
      <c r="B31" s="926">
        <f>SUM('Uses of Funds'!C28)</f>
        <v>0</v>
      </c>
      <c r="C31" s="927"/>
      <c r="D31" s="927"/>
      <c r="E31" s="927"/>
      <c r="F31" s="927"/>
      <c r="G31" s="927"/>
      <c r="H31" s="927"/>
      <c r="I31" s="927"/>
      <c r="J31" s="927"/>
      <c r="K31" s="927"/>
    </row>
    <row r="32" spans="1:14" x14ac:dyDescent="0.25">
      <c r="A32" s="901" t="s">
        <v>48</v>
      </c>
      <c r="B32" s="926">
        <f>SUM('Uses of Funds'!C29)</f>
        <v>0</v>
      </c>
      <c r="C32" s="927"/>
      <c r="D32" s="927"/>
      <c r="E32" s="927"/>
      <c r="F32" s="927"/>
      <c r="G32" s="927"/>
      <c r="H32" s="927"/>
      <c r="I32" s="927"/>
      <c r="J32" s="927"/>
      <c r="K32" s="927"/>
    </row>
    <row r="33" spans="1:11" x14ac:dyDescent="0.25">
      <c r="A33" s="901" t="s">
        <v>49</v>
      </c>
      <c r="B33" s="926">
        <f>SUM('Uses of Funds'!C30)</f>
        <v>0</v>
      </c>
      <c r="C33" s="927"/>
      <c r="D33" s="927"/>
      <c r="E33" s="927"/>
      <c r="F33" s="927"/>
      <c r="G33" s="927"/>
      <c r="H33" s="927"/>
      <c r="I33" s="927"/>
      <c r="J33" s="927"/>
      <c r="K33" s="927"/>
    </row>
    <row r="34" spans="1:11" x14ac:dyDescent="0.25">
      <c r="A34" s="908" t="s">
        <v>50</v>
      </c>
      <c r="B34" s="926">
        <f>SUM('Uses of Funds'!C31)</f>
        <v>0</v>
      </c>
      <c r="C34" s="927"/>
      <c r="D34" s="927"/>
      <c r="E34" s="927"/>
      <c r="F34" s="927"/>
      <c r="G34" s="927"/>
      <c r="H34" s="927"/>
      <c r="I34" s="927"/>
      <c r="J34" s="927"/>
      <c r="K34" s="927"/>
    </row>
    <row r="35" spans="1:11" x14ac:dyDescent="0.25">
      <c r="A35" s="901" t="s">
        <v>51</v>
      </c>
      <c r="B35" s="926">
        <f>SUM('Uses of Funds'!C32)</f>
        <v>0</v>
      </c>
      <c r="C35" s="927"/>
      <c r="D35" s="927"/>
      <c r="E35" s="927"/>
      <c r="F35" s="927"/>
      <c r="G35" s="927"/>
      <c r="H35" s="927"/>
      <c r="I35" s="927"/>
      <c r="J35" s="927"/>
      <c r="K35" s="927"/>
    </row>
    <row r="36" spans="1:11" x14ac:dyDescent="0.25">
      <c r="A36" s="901" t="s">
        <v>52</v>
      </c>
      <c r="B36" s="926">
        <f>SUM('Uses of Funds'!C33)</f>
        <v>0</v>
      </c>
      <c r="C36" s="927"/>
      <c r="D36" s="927"/>
      <c r="E36" s="927"/>
      <c r="F36" s="927"/>
      <c r="G36" s="927"/>
      <c r="H36" s="927"/>
      <c r="I36" s="927"/>
      <c r="J36" s="927"/>
      <c r="K36" s="927"/>
    </row>
    <row r="37" spans="1:11" x14ac:dyDescent="0.25">
      <c r="A37" s="908" t="s">
        <v>53</v>
      </c>
      <c r="B37" s="926">
        <f>SUM('Uses of Funds'!C34)</f>
        <v>0</v>
      </c>
      <c r="C37" s="927"/>
      <c r="D37" s="927"/>
      <c r="E37" s="927"/>
      <c r="F37" s="927"/>
      <c r="G37" s="927"/>
      <c r="H37" s="927"/>
      <c r="I37" s="927"/>
      <c r="J37" s="927"/>
      <c r="K37" s="927"/>
    </row>
    <row r="38" spans="1:11" x14ac:dyDescent="0.25">
      <c r="A38" s="901" t="s">
        <v>54</v>
      </c>
      <c r="B38" s="926">
        <f>SUM('Uses of Funds'!C35)</f>
        <v>0</v>
      </c>
      <c r="C38" s="927"/>
      <c r="D38" s="927"/>
      <c r="E38" s="927"/>
      <c r="F38" s="927"/>
      <c r="G38" s="927"/>
      <c r="H38" s="927"/>
      <c r="I38" s="927"/>
      <c r="J38" s="927"/>
      <c r="K38" s="927"/>
    </row>
    <row r="39" spans="1:11" x14ac:dyDescent="0.25">
      <c r="A39" s="901" t="s">
        <v>55</v>
      </c>
      <c r="B39" s="926">
        <f>SUM('Uses of Funds'!C36)</f>
        <v>0</v>
      </c>
      <c r="C39" s="927"/>
      <c r="D39" s="927"/>
      <c r="E39" s="927"/>
      <c r="F39" s="927"/>
      <c r="G39" s="927"/>
      <c r="H39" s="927"/>
      <c r="I39" s="927"/>
      <c r="J39" s="927"/>
      <c r="K39" s="927"/>
    </row>
    <row r="40" spans="1:11" x14ac:dyDescent="0.25">
      <c r="A40" s="908" t="s">
        <v>56</v>
      </c>
      <c r="B40" s="926">
        <f>SUM('Uses of Funds'!C37)</f>
        <v>0</v>
      </c>
      <c r="C40" s="927"/>
      <c r="D40" s="927"/>
      <c r="E40" s="927"/>
      <c r="F40" s="927"/>
      <c r="G40" s="927"/>
      <c r="H40" s="927"/>
      <c r="I40" s="927"/>
      <c r="J40" s="927"/>
      <c r="K40" s="927"/>
    </row>
    <row r="41" spans="1:11" x14ac:dyDescent="0.25">
      <c r="A41" s="901" t="s">
        <v>57</v>
      </c>
      <c r="B41" s="926">
        <f>SUM('Uses of Funds'!C38)</f>
        <v>0</v>
      </c>
      <c r="C41" s="927"/>
      <c r="D41" s="927"/>
      <c r="E41" s="927"/>
      <c r="F41" s="927"/>
      <c r="G41" s="927"/>
      <c r="H41" s="927"/>
      <c r="I41" s="927"/>
      <c r="J41" s="927"/>
      <c r="K41" s="927"/>
    </row>
    <row r="42" spans="1:11" x14ac:dyDescent="0.25">
      <c r="A42" s="901" t="s">
        <v>58</v>
      </c>
      <c r="B42" s="926">
        <f>SUM('Uses of Funds'!C39)</f>
        <v>0</v>
      </c>
      <c r="C42" s="927"/>
      <c r="D42" s="927"/>
      <c r="E42" s="927"/>
      <c r="F42" s="927"/>
      <c r="G42" s="927"/>
      <c r="H42" s="927"/>
      <c r="I42" s="927"/>
      <c r="J42" s="927"/>
      <c r="K42" s="927"/>
    </row>
    <row r="43" spans="1:11" x14ac:dyDescent="0.25">
      <c r="A43" s="908" t="s">
        <v>59</v>
      </c>
      <c r="B43" s="926">
        <f>SUM('Uses of Funds'!C40)</f>
        <v>0</v>
      </c>
      <c r="C43" s="927"/>
      <c r="D43" s="927"/>
      <c r="E43" s="927"/>
      <c r="F43" s="927"/>
      <c r="G43" s="927"/>
      <c r="H43" s="927"/>
      <c r="I43" s="927"/>
      <c r="J43" s="927"/>
      <c r="K43" s="927"/>
    </row>
    <row r="44" spans="1:11" x14ac:dyDescent="0.25">
      <c r="A44" s="901" t="s">
        <v>60</v>
      </c>
      <c r="B44" s="926">
        <f>SUM('Uses of Funds'!C41)</f>
        <v>0</v>
      </c>
      <c r="C44" s="927"/>
      <c r="D44" s="927"/>
      <c r="E44" s="927"/>
      <c r="F44" s="927"/>
      <c r="G44" s="927"/>
      <c r="H44" s="927"/>
      <c r="I44" s="927"/>
      <c r="J44" s="927"/>
      <c r="K44" s="927"/>
    </row>
    <row r="45" spans="1:11" x14ac:dyDescent="0.25">
      <c r="A45" s="901" t="s">
        <v>61</v>
      </c>
      <c r="B45" s="926">
        <f>SUM('Uses of Funds'!C42)</f>
        <v>0</v>
      </c>
      <c r="C45" s="927"/>
      <c r="D45" s="927"/>
      <c r="E45" s="927"/>
      <c r="F45" s="927"/>
      <c r="G45" s="927"/>
      <c r="H45" s="927"/>
      <c r="I45" s="927"/>
      <c r="J45" s="927"/>
      <c r="K45" s="927"/>
    </row>
    <row r="46" spans="1:11" x14ac:dyDescent="0.25">
      <c r="A46" s="908" t="s">
        <v>62</v>
      </c>
      <c r="B46" s="926">
        <f>SUM('Uses of Funds'!C43)</f>
        <v>0</v>
      </c>
      <c r="C46" s="927"/>
      <c r="D46" s="927"/>
      <c r="E46" s="927"/>
      <c r="F46" s="927"/>
      <c r="G46" s="927"/>
      <c r="H46" s="927"/>
      <c r="I46" s="927"/>
      <c r="J46" s="927"/>
      <c r="K46" s="927"/>
    </row>
    <row r="47" spans="1:11" x14ac:dyDescent="0.25">
      <c r="A47" s="901" t="s">
        <v>957</v>
      </c>
      <c r="B47" s="926">
        <f>SUM('Uses of Funds'!C44)</f>
        <v>0</v>
      </c>
      <c r="C47" s="927"/>
      <c r="D47" s="927"/>
      <c r="E47" s="927"/>
      <c r="F47" s="927"/>
      <c r="G47" s="927"/>
      <c r="H47" s="927"/>
      <c r="I47" s="927"/>
      <c r="J47" s="927"/>
      <c r="K47" s="927"/>
    </row>
    <row r="48" spans="1:11" x14ac:dyDescent="0.25">
      <c r="A48" s="901" t="s">
        <v>63</v>
      </c>
      <c r="B48" s="926">
        <f>SUM('Uses of Funds'!C45)</f>
        <v>0</v>
      </c>
      <c r="C48" s="927"/>
      <c r="D48" s="927"/>
      <c r="E48" s="927"/>
      <c r="F48" s="927"/>
      <c r="G48" s="927"/>
      <c r="H48" s="927"/>
      <c r="I48" s="927"/>
      <c r="J48" s="927"/>
      <c r="K48" s="927"/>
    </row>
    <row r="49" spans="1:11" x14ac:dyDescent="0.25">
      <c r="A49" s="901" t="s">
        <v>64</v>
      </c>
      <c r="B49" s="926">
        <f>SUM('Uses of Funds'!C46)</f>
        <v>0</v>
      </c>
      <c r="C49" s="927"/>
      <c r="D49" s="927"/>
      <c r="E49" s="927"/>
      <c r="F49" s="927"/>
      <c r="G49" s="927"/>
      <c r="H49" s="927"/>
      <c r="I49" s="927"/>
      <c r="J49" s="927"/>
      <c r="K49" s="927"/>
    </row>
    <row r="50" spans="1:11" x14ac:dyDescent="0.25">
      <c r="A50" s="908" t="s">
        <v>65</v>
      </c>
      <c r="B50" s="926">
        <f>SUM('Uses of Funds'!C47)</f>
        <v>0</v>
      </c>
      <c r="C50" s="927"/>
      <c r="D50" s="927"/>
      <c r="E50" s="927"/>
      <c r="F50" s="927"/>
      <c r="G50" s="927"/>
      <c r="H50" s="927"/>
      <c r="I50" s="927"/>
      <c r="J50" s="927"/>
      <c r="K50" s="927"/>
    </row>
    <row r="51" spans="1:11" x14ac:dyDescent="0.25">
      <c r="A51" s="901" t="s">
        <v>1025</v>
      </c>
      <c r="B51" s="926">
        <f>SUM('Uses of Funds'!C48)</f>
        <v>0</v>
      </c>
      <c r="C51" s="927"/>
      <c r="D51" s="927"/>
      <c r="E51" s="927"/>
      <c r="F51" s="927"/>
      <c r="G51" s="927"/>
      <c r="H51" s="927"/>
      <c r="I51" s="927"/>
      <c r="J51" s="927"/>
      <c r="K51" s="927"/>
    </row>
    <row r="52" spans="1:11" x14ac:dyDescent="0.25">
      <c r="A52" s="901" t="s">
        <v>1026</v>
      </c>
      <c r="B52" s="926">
        <f>SUM('Uses of Funds'!C49)</f>
        <v>0</v>
      </c>
      <c r="C52" s="927"/>
      <c r="D52" s="927"/>
      <c r="E52" s="927"/>
      <c r="F52" s="927"/>
      <c r="G52" s="927"/>
      <c r="H52" s="927"/>
      <c r="I52" s="927"/>
      <c r="J52" s="927"/>
      <c r="K52" s="927"/>
    </row>
    <row r="53" spans="1:11" x14ac:dyDescent="0.25">
      <c r="A53" s="901" t="s">
        <v>66</v>
      </c>
      <c r="B53" s="926">
        <f>SUM('Uses of Funds'!C50)</f>
        <v>0</v>
      </c>
      <c r="C53" s="927"/>
      <c r="D53" s="927"/>
      <c r="E53" s="927"/>
      <c r="F53" s="927"/>
      <c r="G53" s="927"/>
      <c r="H53" s="927"/>
      <c r="I53" s="927"/>
      <c r="J53" s="927"/>
      <c r="K53" s="927"/>
    </row>
    <row r="54" spans="1:11" x14ac:dyDescent="0.25">
      <c r="A54" s="901" t="s">
        <v>142</v>
      </c>
      <c r="B54" s="926">
        <f>SUM('Uses of Funds'!C51)</f>
        <v>0</v>
      </c>
      <c r="C54" s="927"/>
      <c r="D54" s="927"/>
      <c r="E54" s="927"/>
      <c r="F54" s="927"/>
      <c r="G54" s="927"/>
      <c r="H54" s="927"/>
      <c r="I54" s="927"/>
      <c r="J54" s="927"/>
      <c r="K54" s="927"/>
    </row>
    <row r="55" spans="1:11" x14ac:dyDescent="0.25">
      <c r="A55" s="904"/>
      <c r="B55" s="926">
        <f>SUM('Uses of Funds'!C52)</f>
        <v>0</v>
      </c>
      <c r="C55" s="927"/>
      <c r="D55" s="927"/>
      <c r="E55" s="927"/>
      <c r="F55" s="927"/>
      <c r="G55" s="927"/>
      <c r="H55" s="927"/>
      <c r="I55" s="927"/>
      <c r="J55" s="927"/>
      <c r="K55" s="927"/>
    </row>
    <row r="56" spans="1:11" x14ac:dyDescent="0.25">
      <c r="A56" s="904"/>
      <c r="B56" s="926">
        <f>SUM('Uses of Funds'!C53)</f>
        <v>0</v>
      </c>
      <c r="C56" s="927"/>
      <c r="D56" s="927"/>
      <c r="E56" s="927"/>
      <c r="F56" s="927"/>
      <c r="G56" s="927"/>
      <c r="H56" s="927"/>
      <c r="I56" s="927"/>
      <c r="J56" s="927"/>
      <c r="K56" s="927"/>
    </row>
    <row r="57" spans="1:11" x14ac:dyDescent="0.25">
      <c r="A57" s="904"/>
      <c r="B57" s="926">
        <f>SUM('Uses of Funds'!C54)</f>
        <v>0</v>
      </c>
      <c r="C57" s="927"/>
      <c r="D57" s="927"/>
      <c r="E57" s="927"/>
      <c r="F57" s="927"/>
      <c r="G57" s="927"/>
      <c r="H57" s="927"/>
      <c r="I57" s="927"/>
      <c r="J57" s="927"/>
      <c r="K57" s="927"/>
    </row>
    <row r="58" spans="1:11" x14ac:dyDescent="0.25">
      <c r="A58" s="899"/>
      <c r="B58" s="926">
        <f>SUM('Uses of Funds'!C55)</f>
        <v>0</v>
      </c>
      <c r="C58" s="927"/>
      <c r="D58" s="927"/>
      <c r="E58" s="927"/>
      <c r="F58" s="927"/>
      <c r="G58" s="927"/>
      <c r="H58" s="927"/>
      <c r="I58" s="927"/>
      <c r="J58" s="927"/>
      <c r="K58" s="927"/>
    </row>
    <row r="59" spans="1:11" x14ac:dyDescent="0.25">
      <c r="A59" s="64" t="s">
        <v>68</v>
      </c>
      <c r="B59" s="926">
        <f>SUM('Uses of Funds'!C56)</f>
        <v>0</v>
      </c>
      <c r="C59" s="927"/>
      <c r="D59" s="927"/>
      <c r="E59" s="927"/>
      <c r="F59" s="927"/>
      <c r="G59" s="927"/>
      <c r="H59" s="927"/>
      <c r="I59" s="927"/>
      <c r="J59" s="927"/>
      <c r="K59" s="927"/>
    </row>
    <row r="60" spans="1:11" x14ac:dyDescent="0.25">
      <c r="A60" s="907"/>
      <c r="B60" s="926">
        <f>SUM('Uses of Funds'!C57)</f>
        <v>0</v>
      </c>
      <c r="C60" s="927"/>
      <c r="D60" s="927"/>
      <c r="E60" s="927"/>
      <c r="F60" s="927"/>
      <c r="G60" s="927"/>
      <c r="H60" s="927"/>
      <c r="I60" s="927"/>
      <c r="J60" s="927"/>
      <c r="K60" s="927"/>
    </row>
    <row r="61" spans="1:11" x14ac:dyDescent="0.25">
      <c r="A61" s="906" t="s">
        <v>69</v>
      </c>
      <c r="B61" s="926">
        <f>SUM('Uses of Funds'!C58)</f>
        <v>0</v>
      </c>
      <c r="C61" s="927"/>
      <c r="D61" s="927"/>
      <c r="E61" s="927"/>
      <c r="F61" s="927"/>
      <c r="G61" s="927"/>
      <c r="H61" s="927"/>
      <c r="I61" s="927"/>
      <c r="J61" s="927"/>
      <c r="K61" s="927"/>
    </row>
    <row r="62" spans="1:11" x14ac:dyDescent="0.25">
      <c r="A62" s="901" t="s">
        <v>70</v>
      </c>
      <c r="B62" s="926">
        <f>SUM('Uses of Funds'!C59)</f>
        <v>0</v>
      </c>
      <c r="C62" s="927"/>
      <c r="D62" s="927"/>
      <c r="E62" s="927"/>
      <c r="F62" s="927"/>
      <c r="G62" s="927"/>
      <c r="H62" s="927"/>
      <c r="I62" s="927"/>
      <c r="J62" s="927"/>
      <c r="K62" s="927"/>
    </row>
    <row r="63" spans="1:11" x14ac:dyDescent="0.25">
      <c r="A63" s="901" t="s">
        <v>71</v>
      </c>
      <c r="B63" s="926">
        <f>SUM('Uses of Funds'!C60)</f>
        <v>0</v>
      </c>
      <c r="C63" s="927"/>
      <c r="D63" s="927"/>
      <c r="E63" s="927"/>
      <c r="F63" s="927"/>
      <c r="G63" s="927"/>
      <c r="H63" s="927"/>
      <c r="I63" s="927"/>
      <c r="J63" s="927"/>
      <c r="K63" s="927"/>
    </row>
    <row r="64" spans="1:11" x14ac:dyDescent="0.25">
      <c r="A64" s="901" t="s">
        <v>72</v>
      </c>
      <c r="B64" s="926">
        <f>SUM('Uses of Funds'!C61)</f>
        <v>0</v>
      </c>
      <c r="C64" s="927"/>
      <c r="D64" s="927"/>
      <c r="E64" s="927"/>
      <c r="F64" s="927"/>
      <c r="G64" s="927"/>
      <c r="H64" s="927"/>
      <c r="I64" s="927"/>
      <c r="J64" s="927"/>
      <c r="K64" s="927"/>
    </row>
    <row r="65" spans="1:11" x14ac:dyDescent="0.25">
      <c r="A65" s="901" t="s">
        <v>73</v>
      </c>
      <c r="B65" s="926">
        <f>SUM('Uses of Funds'!C62)</f>
        <v>0</v>
      </c>
      <c r="C65" s="927"/>
      <c r="D65" s="927"/>
      <c r="E65" s="927"/>
      <c r="F65" s="927"/>
      <c r="G65" s="927"/>
      <c r="H65" s="927"/>
      <c r="I65" s="927"/>
      <c r="J65" s="927"/>
      <c r="K65" s="927"/>
    </row>
    <row r="66" spans="1:11" x14ac:dyDescent="0.25">
      <c r="A66" s="901" t="s">
        <v>74</v>
      </c>
      <c r="B66" s="926">
        <f>SUM('Uses of Funds'!C63)</f>
        <v>0</v>
      </c>
      <c r="C66" s="927"/>
      <c r="D66" s="927"/>
      <c r="E66" s="927"/>
      <c r="F66" s="927"/>
      <c r="G66" s="927"/>
      <c r="H66" s="927"/>
      <c r="I66" s="927"/>
      <c r="J66" s="927"/>
      <c r="K66" s="927"/>
    </row>
    <row r="67" spans="1:11" x14ac:dyDescent="0.25">
      <c r="A67" s="901" t="s">
        <v>75</v>
      </c>
      <c r="B67" s="926">
        <f>SUM('Uses of Funds'!C64)</f>
        <v>0</v>
      </c>
      <c r="C67" s="927"/>
      <c r="D67" s="927"/>
      <c r="E67" s="927"/>
      <c r="F67" s="927"/>
      <c r="G67" s="927"/>
      <c r="H67" s="927"/>
      <c r="I67" s="927"/>
      <c r="J67" s="927"/>
      <c r="K67" s="927"/>
    </row>
    <row r="68" spans="1:11" x14ac:dyDescent="0.25">
      <c r="A68" s="901" t="s">
        <v>76</v>
      </c>
      <c r="B68" s="926">
        <f>SUM('Uses of Funds'!C65)</f>
        <v>0</v>
      </c>
      <c r="C68" s="927"/>
      <c r="D68" s="927"/>
      <c r="E68" s="927"/>
      <c r="F68" s="927"/>
      <c r="G68" s="927"/>
      <c r="H68" s="927"/>
      <c r="I68" s="927"/>
      <c r="J68" s="927"/>
      <c r="K68" s="927"/>
    </row>
    <row r="69" spans="1:11" x14ac:dyDescent="0.25">
      <c r="A69" s="901" t="s">
        <v>1024</v>
      </c>
      <c r="B69" s="926">
        <f>SUM('Uses of Funds'!C66)</f>
        <v>0</v>
      </c>
      <c r="C69" s="927"/>
      <c r="D69" s="927"/>
      <c r="E69" s="927"/>
      <c r="F69" s="927"/>
      <c r="G69" s="927"/>
      <c r="H69" s="927"/>
      <c r="I69" s="927"/>
      <c r="J69" s="927"/>
      <c r="K69" s="927"/>
    </row>
    <row r="70" spans="1:11" x14ac:dyDescent="0.25">
      <c r="A70" s="901" t="s">
        <v>77</v>
      </c>
      <c r="B70" s="926">
        <f>SUM('Uses of Funds'!C67)</f>
        <v>0</v>
      </c>
      <c r="C70" s="927"/>
      <c r="D70" s="927"/>
      <c r="E70" s="927"/>
      <c r="F70" s="927"/>
      <c r="G70" s="927"/>
      <c r="H70" s="927"/>
      <c r="I70" s="927"/>
      <c r="J70" s="927"/>
      <c r="K70" s="927"/>
    </row>
    <row r="71" spans="1:11" x14ac:dyDescent="0.25">
      <c r="A71" s="901" t="s">
        <v>78</v>
      </c>
      <c r="B71" s="926">
        <f>SUM('Uses of Funds'!C68)</f>
        <v>0</v>
      </c>
      <c r="C71" s="927"/>
      <c r="D71" s="927"/>
      <c r="E71" s="927"/>
      <c r="F71" s="927"/>
      <c r="G71" s="927"/>
      <c r="H71" s="927"/>
      <c r="I71" s="927"/>
      <c r="J71" s="927"/>
      <c r="K71" s="927"/>
    </row>
    <row r="72" spans="1:11" x14ac:dyDescent="0.25">
      <c r="A72" s="901" t="s">
        <v>961</v>
      </c>
      <c r="B72" s="926">
        <f>SUM('Uses of Funds'!C69)</f>
        <v>0</v>
      </c>
      <c r="C72" s="927"/>
      <c r="D72" s="927"/>
      <c r="E72" s="927"/>
      <c r="F72" s="927"/>
      <c r="G72" s="927"/>
      <c r="H72" s="927"/>
      <c r="I72" s="927"/>
      <c r="J72" s="927"/>
      <c r="K72" s="927"/>
    </row>
    <row r="73" spans="1:11" x14ac:dyDescent="0.25">
      <c r="A73" s="901" t="s">
        <v>79</v>
      </c>
      <c r="B73" s="926">
        <f>SUM('Uses of Funds'!C70)</f>
        <v>0</v>
      </c>
      <c r="C73" s="927"/>
      <c r="D73" s="927"/>
      <c r="E73" s="927"/>
      <c r="F73" s="927"/>
      <c r="G73" s="927"/>
      <c r="H73" s="927"/>
      <c r="I73" s="927"/>
      <c r="J73" s="927"/>
      <c r="K73" s="927"/>
    </row>
    <row r="74" spans="1:11" x14ac:dyDescent="0.25">
      <c r="A74" s="901" t="s">
        <v>80</v>
      </c>
      <c r="B74" s="926">
        <f>SUM('Uses of Funds'!C71)</f>
        <v>0</v>
      </c>
      <c r="C74" s="927"/>
      <c r="D74" s="927"/>
      <c r="E74" s="927"/>
      <c r="F74" s="927"/>
      <c r="G74" s="927"/>
      <c r="H74" s="927"/>
      <c r="I74" s="927"/>
      <c r="J74" s="927"/>
      <c r="K74" s="927"/>
    </row>
    <row r="75" spans="1:11" x14ac:dyDescent="0.25">
      <c r="A75" s="901" t="s">
        <v>1064</v>
      </c>
      <c r="B75" s="926">
        <f>SUM('Uses of Funds'!C72)</f>
        <v>0</v>
      </c>
      <c r="C75" s="927"/>
      <c r="D75" s="927"/>
      <c r="E75" s="927"/>
      <c r="F75" s="927"/>
      <c r="G75" s="927"/>
      <c r="H75" s="927"/>
      <c r="I75" s="927"/>
      <c r="J75" s="927"/>
      <c r="K75" s="927"/>
    </row>
    <row r="76" spans="1:11" x14ac:dyDescent="0.25">
      <c r="A76" s="901" t="s">
        <v>1065</v>
      </c>
      <c r="B76" s="926">
        <f>SUM('Uses of Funds'!C73)</f>
        <v>0</v>
      </c>
      <c r="C76" s="927"/>
      <c r="D76" s="927"/>
      <c r="E76" s="927"/>
      <c r="F76" s="927"/>
      <c r="G76" s="927"/>
      <c r="H76" s="927"/>
      <c r="I76" s="927"/>
      <c r="J76" s="927"/>
      <c r="K76" s="927"/>
    </row>
    <row r="77" spans="1:11" x14ac:dyDescent="0.25">
      <c r="A77" s="901" t="s">
        <v>81</v>
      </c>
      <c r="B77" s="926">
        <f>SUM('Uses of Funds'!C74)</f>
        <v>0</v>
      </c>
      <c r="C77" s="927"/>
      <c r="D77" s="927"/>
      <c r="E77" s="927"/>
      <c r="F77" s="927"/>
      <c r="G77" s="927"/>
      <c r="H77" s="927"/>
      <c r="I77" s="927"/>
      <c r="J77" s="927"/>
      <c r="K77" s="927"/>
    </row>
    <row r="78" spans="1:11" x14ac:dyDescent="0.25">
      <c r="A78" s="901" t="s">
        <v>82</v>
      </c>
      <c r="B78" s="926">
        <f>SUM('Uses of Funds'!C75)</f>
        <v>0</v>
      </c>
      <c r="C78" s="927"/>
      <c r="D78" s="927"/>
      <c r="E78" s="927"/>
      <c r="F78" s="927"/>
      <c r="G78" s="927"/>
      <c r="H78" s="927"/>
      <c r="I78" s="927"/>
      <c r="J78" s="927"/>
      <c r="K78" s="927"/>
    </row>
    <row r="79" spans="1:11" x14ac:dyDescent="0.25">
      <c r="A79" s="901" t="s">
        <v>142</v>
      </c>
      <c r="B79" s="926">
        <f>SUM('Uses of Funds'!C76)</f>
        <v>0</v>
      </c>
      <c r="C79" s="927"/>
      <c r="D79" s="927"/>
      <c r="E79" s="927"/>
      <c r="F79" s="927"/>
      <c r="G79" s="927"/>
      <c r="H79" s="927"/>
      <c r="I79" s="927"/>
      <c r="J79" s="927"/>
      <c r="K79" s="927"/>
    </row>
    <row r="80" spans="1:11" x14ac:dyDescent="0.25">
      <c r="A80" s="904"/>
      <c r="B80" s="926">
        <f>SUM('Uses of Funds'!C77)</f>
        <v>0</v>
      </c>
      <c r="C80" s="927"/>
      <c r="D80" s="927"/>
      <c r="E80" s="927"/>
      <c r="F80" s="927"/>
      <c r="G80" s="927"/>
      <c r="H80" s="927"/>
      <c r="I80" s="927"/>
      <c r="J80" s="927"/>
      <c r="K80" s="927"/>
    </row>
    <row r="81" spans="1:11" x14ac:dyDescent="0.25">
      <c r="A81" s="904"/>
      <c r="B81" s="926">
        <f>SUM('Uses of Funds'!C78)</f>
        <v>0</v>
      </c>
      <c r="C81" s="927"/>
      <c r="D81" s="927"/>
      <c r="E81" s="927"/>
      <c r="F81" s="927"/>
      <c r="G81" s="927"/>
      <c r="H81" s="927"/>
      <c r="I81" s="927"/>
      <c r="J81" s="927"/>
      <c r="K81" s="927"/>
    </row>
    <row r="82" spans="1:11" x14ac:dyDescent="0.25">
      <c r="A82" s="904"/>
      <c r="B82" s="926">
        <f>SUM('Uses of Funds'!C79)</f>
        <v>0</v>
      </c>
      <c r="C82" s="927"/>
      <c r="D82" s="927"/>
      <c r="E82" s="927"/>
      <c r="F82" s="927"/>
      <c r="G82" s="927"/>
      <c r="H82" s="927"/>
      <c r="I82" s="927"/>
      <c r="J82" s="927"/>
      <c r="K82" s="927"/>
    </row>
    <row r="83" spans="1:11" x14ac:dyDescent="0.25">
      <c r="A83" s="899"/>
      <c r="B83" s="926">
        <f>SUM('Uses of Funds'!C80)</f>
        <v>0</v>
      </c>
      <c r="C83" s="927"/>
      <c r="D83" s="927"/>
      <c r="E83" s="927"/>
      <c r="F83" s="927"/>
      <c r="G83" s="927"/>
      <c r="H83" s="927"/>
      <c r="I83" s="927"/>
      <c r="J83" s="927"/>
      <c r="K83" s="927"/>
    </row>
    <row r="84" spans="1:11" x14ac:dyDescent="0.25">
      <c r="A84" s="902" t="s">
        <v>83</v>
      </c>
      <c r="B84" s="926">
        <f>SUM('Uses of Funds'!C81)</f>
        <v>0</v>
      </c>
      <c r="C84" s="927"/>
      <c r="D84" s="927"/>
      <c r="E84" s="927"/>
      <c r="F84" s="927"/>
      <c r="G84" s="927"/>
      <c r="H84" s="927"/>
      <c r="I84" s="927"/>
      <c r="J84" s="927"/>
      <c r="K84" s="927"/>
    </row>
    <row r="85" spans="1:11" x14ac:dyDescent="0.25">
      <c r="A85" s="901" t="s">
        <v>84</v>
      </c>
      <c r="B85" s="926">
        <f>SUM('Uses of Funds'!C82)</f>
        <v>0</v>
      </c>
      <c r="C85" s="927"/>
      <c r="D85" s="927"/>
      <c r="E85" s="927"/>
      <c r="F85" s="927"/>
      <c r="G85" s="927"/>
      <c r="H85" s="927"/>
      <c r="I85" s="927"/>
      <c r="J85" s="927"/>
      <c r="K85" s="927"/>
    </row>
    <row r="86" spans="1:11" x14ac:dyDescent="0.25">
      <c r="A86" s="901" t="s">
        <v>85</v>
      </c>
      <c r="B86" s="926">
        <f>SUM('Uses of Funds'!C83)</f>
        <v>0</v>
      </c>
      <c r="C86" s="927"/>
      <c r="D86" s="927"/>
      <c r="E86" s="927"/>
      <c r="F86" s="927"/>
      <c r="G86" s="927"/>
      <c r="H86" s="927"/>
      <c r="I86" s="927"/>
      <c r="J86" s="927"/>
      <c r="K86" s="927"/>
    </row>
    <row r="87" spans="1:11" x14ac:dyDescent="0.25">
      <c r="A87" s="901" t="s">
        <v>86</v>
      </c>
      <c r="B87" s="926">
        <f>SUM('Uses of Funds'!C84)</f>
        <v>0</v>
      </c>
      <c r="C87" s="927"/>
      <c r="D87" s="927"/>
      <c r="E87" s="927"/>
      <c r="F87" s="927"/>
      <c r="G87" s="927"/>
      <c r="H87" s="927"/>
      <c r="I87" s="927"/>
      <c r="J87" s="927"/>
      <c r="K87" s="927"/>
    </row>
    <row r="88" spans="1:11" x14ac:dyDescent="0.25">
      <c r="A88" s="901" t="s">
        <v>87</v>
      </c>
      <c r="B88" s="926">
        <f>SUM('Uses of Funds'!C85)</f>
        <v>0</v>
      </c>
      <c r="C88" s="927"/>
      <c r="D88" s="927"/>
      <c r="E88" s="927"/>
      <c r="F88" s="927"/>
      <c r="G88" s="927"/>
      <c r="H88" s="927"/>
      <c r="I88" s="927"/>
      <c r="J88" s="927"/>
      <c r="K88" s="927"/>
    </row>
    <row r="89" spans="1:11" x14ac:dyDescent="0.25">
      <c r="A89" s="901" t="s">
        <v>88</v>
      </c>
      <c r="B89" s="926">
        <f>SUM('Uses of Funds'!C86)</f>
        <v>0</v>
      </c>
      <c r="C89" s="927"/>
      <c r="D89" s="927"/>
      <c r="E89" s="927"/>
      <c r="F89" s="927"/>
      <c r="G89" s="927"/>
      <c r="H89" s="927"/>
      <c r="I89" s="927"/>
      <c r="J89" s="927"/>
      <c r="K89" s="927"/>
    </row>
    <row r="90" spans="1:11" x14ac:dyDescent="0.25">
      <c r="A90" s="901" t="s">
        <v>89</v>
      </c>
      <c r="B90" s="926">
        <f>SUM('Uses of Funds'!C87)</f>
        <v>0</v>
      </c>
      <c r="C90" s="927"/>
      <c r="D90" s="927"/>
      <c r="E90" s="927"/>
      <c r="F90" s="927"/>
      <c r="G90" s="927"/>
      <c r="H90" s="927"/>
      <c r="I90" s="927"/>
      <c r="J90" s="927"/>
      <c r="K90" s="927"/>
    </row>
    <row r="91" spans="1:11" x14ac:dyDescent="0.25">
      <c r="A91" s="901" t="s">
        <v>90</v>
      </c>
      <c r="B91" s="926">
        <f>SUM('Uses of Funds'!C88)</f>
        <v>0</v>
      </c>
      <c r="C91" s="927"/>
      <c r="D91" s="927"/>
      <c r="E91" s="927"/>
      <c r="F91" s="927"/>
      <c r="G91" s="927"/>
      <c r="H91" s="927"/>
      <c r="I91" s="927"/>
      <c r="J91" s="927"/>
      <c r="K91" s="927"/>
    </row>
    <row r="92" spans="1:11" x14ac:dyDescent="0.25">
      <c r="A92" s="901" t="s">
        <v>91</v>
      </c>
      <c r="B92" s="926">
        <f>SUM('Uses of Funds'!C89)</f>
        <v>0</v>
      </c>
      <c r="C92" s="927"/>
      <c r="D92" s="927"/>
      <c r="E92" s="927"/>
      <c r="F92" s="927"/>
      <c r="G92" s="927"/>
      <c r="H92" s="927"/>
      <c r="I92" s="927"/>
      <c r="J92" s="927"/>
      <c r="K92" s="927"/>
    </row>
    <row r="93" spans="1:11" x14ac:dyDescent="0.25">
      <c r="A93" s="901" t="s">
        <v>92</v>
      </c>
      <c r="B93" s="926">
        <f>SUM('Uses of Funds'!C90)</f>
        <v>0</v>
      </c>
      <c r="C93" s="927"/>
      <c r="D93" s="927"/>
      <c r="E93" s="927"/>
      <c r="F93" s="927"/>
      <c r="G93" s="927"/>
      <c r="H93" s="927"/>
      <c r="I93" s="927"/>
      <c r="J93" s="927"/>
      <c r="K93" s="927"/>
    </row>
    <row r="94" spans="1:11" x14ac:dyDescent="0.25">
      <c r="A94" s="901" t="s">
        <v>977</v>
      </c>
      <c r="B94" s="926">
        <f>SUM('Uses of Funds'!C91)</f>
        <v>0</v>
      </c>
      <c r="C94" s="927"/>
      <c r="D94" s="927"/>
      <c r="E94" s="927"/>
      <c r="F94" s="927"/>
      <c r="G94" s="927"/>
      <c r="H94" s="927"/>
      <c r="I94" s="927"/>
      <c r="J94" s="927"/>
      <c r="K94" s="927"/>
    </row>
    <row r="95" spans="1:11" x14ac:dyDescent="0.25">
      <c r="A95" s="901" t="s">
        <v>142</v>
      </c>
      <c r="B95" s="926">
        <f>SUM('Uses of Funds'!C92)</f>
        <v>0</v>
      </c>
      <c r="C95" s="927"/>
      <c r="D95" s="927"/>
      <c r="E95" s="927"/>
      <c r="F95" s="927"/>
      <c r="G95" s="927"/>
      <c r="H95" s="927"/>
      <c r="I95" s="927"/>
      <c r="J95" s="927"/>
      <c r="K95" s="927"/>
    </row>
    <row r="96" spans="1:11" x14ac:dyDescent="0.25">
      <c r="A96" s="904"/>
      <c r="B96" s="926">
        <f>SUM('Uses of Funds'!C93)</f>
        <v>0</v>
      </c>
      <c r="C96" s="927"/>
      <c r="D96" s="927"/>
      <c r="E96" s="927"/>
      <c r="F96" s="927"/>
      <c r="G96" s="927"/>
      <c r="H96" s="927"/>
      <c r="I96" s="927"/>
      <c r="J96" s="927"/>
      <c r="K96" s="927"/>
    </row>
    <row r="97" spans="1:11" x14ac:dyDescent="0.25">
      <c r="A97" s="904"/>
      <c r="B97" s="926">
        <f>SUM('Uses of Funds'!C94)</f>
        <v>0</v>
      </c>
      <c r="C97" s="927"/>
      <c r="D97" s="927"/>
      <c r="E97" s="927"/>
      <c r="F97" s="927"/>
      <c r="G97" s="927"/>
      <c r="H97" s="927"/>
      <c r="I97" s="927"/>
      <c r="J97" s="927"/>
      <c r="K97" s="927"/>
    </row>
    <row r="98" spans="1:11" x14ac:dyDescent="0.25">
      <c r="A98" s="904"/>
      <c r="B98" s="926">
        <f>SUM('Uses of Funds'!C95)</f>
        <v>0</v>
      </c>
      <c r="C98" s="927"/>
      <c r="D98" s="927"/>
      <c r="E98" s="927"/>
      <c r="F98" s="927"/>
      <c r="G98" s="927"/>
      <c r="H98" s="927"/>
      <c r="I98" s="927"/>
      <c r="J98" s="927"/>
      <c r="K98" s="927"/>
    </row>
    <row r="99" spans="1:11" x14ac:dyDescent="0.25">
      <c r="A99" s="899"/>
      <c r="B99" s="926">
        <f>SUM('Uses of Funds'!C96)</f>
        <v>0</v>
      </c>
      <c r="C99" s="927"/>
      <c r="D99" s="927"/>
      <c r="E99" s="927"/>
      <c r="F99" s="927"/>
      <c r="G99" s="927"/>
      <c r="H99" s="927"/>
      <c r="I99" s="927"/>
      <c r="J99" s="927"/>
      <c r="K99" s="927"/>
    </row>
    <row r="100" spans="1:11" x14ac:dyDescent="0.25">
      <c r="A100" s="902" t="s">
        <v>93</v>
      </c>
      <c r="B100" s="926">
        <f>SUM('Uses of Funds'!C97)</f>
        <v>0</v>
      </c>
      <c r="C100" s="927"/>
      <c r="D100" s="927"/>
      <c r="E100" s="927"/>
      <c r="F100" s="927"/>
      <c r="G100" s="927"/>
      <c r="H100" s="927"/>
      <c r="I100" s="927"/>
      <c r="J100" s="927"/>
      <c r="K100" s="927"/>
    </row>
    <row r="101" spans="1:11" x14ac:dyDescent="0.25">
      <c r="A101" s="901" t="s">
        <v>94</v>
      </c>
      <c r="B101" s="926">
        <f>SUM('Uses of Funds'!C98)</f>
        <v>0</v>
      </c>
      <c r="C101" s="927"/>
      <c r="D101" s="927"/>
      <c r="E101" s="927"/>
      <c r="F101" s="927"/>
      <c r="G101" s="927"/>
      <c r="H101" s="927"/>
      <c r="I101" s="927"/>
      <c r="J101" s="927"/>
      <c r="K101" s="927"/>
    </row>
    <row r="102" spans="1:11" x14ac:dyDescent="0.25">
      <c r="A102" s="901" t="s">
        <v>95</v>
      </c>
      <c r="B102" s="926">
        <f>SUM('Uses of Funds'!C99)</f>
        <v>0</v>
      </c>
      <c r="C102" s="927"/>
      <c r="D102" s="927"/>
      <c r="E102" s="927"/>
      <c r="F102" s="927"/>
      <c r="G102" s="927"/>
      <c r="H102" s="927"/>
      <c r="I102" s="927"/>
      <c r="J102" s="927"/>
      <c r="K102" s="927"/>
    </row>
    <row r="103" spans="1:11" x14ac:dyDescent="0.25">
      <c r="A103" s="901" t="s">
        <v>96</v>
      </c>
      <c r="B103" s="926">
        <f>SUM('Uses of Funds'!C100)</f>
        <v>0</v>
      </c>
      <c r="C103" s="927"/>
      <c r="D103" s="927"/>
      <c r="E103" s="927"/>
      <c r="F103" s="927"/>
      <c r="G103" s="927"/>
      <c r="H103" s="927"/>
      <c r="I103" s="927"/>
      <c r="J103" s="927"/>
      <c r="K103" s="927"/>
    </row>
    <row r="104" spans="1:11" x14ac:dyDescent="0.25">
      <c r="A104" s="901" t="s">
        <v>97</v>
      </c>
      <c r="B104" s="926">
        <f>SUM('Uses of Funds'!C101)</f>
        <v>0</v>
      </c>
      <c r="C104" s="927"/>
      <c r="D104" s="927"/>
      <c r="E104" s="927"/>
      <c r="F104" s="927"/>
      <c r="G104" s="927"/>
      <c r="H104" s="927"/>
      <c r="I104" s="927"/>
      <c r="J104" s="927"/>
      <c r="K104" s="927"/>
    </row>
    <row r="105" spans="1:11" x14ac:dyDescent="0.25">
      <c r="A105" s="901" t="s">
        <v>98</v>
      </c>
      <c r="B105" s="926">
        <f>SUM('Uses of Funds'!C102)</f>
        <v>0</v>
      </c>
      <c r="C105" s="927"/>
      <c r="D105" s="927"/>
      <c r="E105" s="927"/>
      <c r="F105" s="927"/>
      <c r="G105" s="927"/>
      <c r="H105" s="927"/>
      <c r="I105" s="927"/>
      <c r="J105" s="927"/>
      <c r="K105" s="927"/>
    </row>
    <row r="106" spans="1:11" x14ac:dyDescent="0.25">
      <c r="A106" s="901" t="s">
        <v>99</v>
      </c>
      <c r="B106" s="926">
        <f>SUM('Uses of Funds'!C103)</f>
        <v>0</v>
      </c>
      <c r="C106" s="927"/>
      <c r="D106" s="927"/>
      <c r="E106" s="927"/>
      <c r="F106" s="927"/>
      <c r="G106" s="927"/>
      <c r="H106" s="927"/>
      <c r="I106" s="927"/>
      <c r="J106" s="927"/>
      <c r="K106" s="927"/>
    </row>
    <row r="107" spans="1:11" x14ac:dyDescent="0.25">
      <c r="A107" s="901" t="s">
        <v>80</v>
      </c>
      <c r="B107" s="926">
        <f>SUM('Uses of Funds'!C104)</f>
        <v>0</v>
      </c>
      <c r="C107" s="927"/>
      <c r="D107" s="927"/>
      <c r="E107" s="927"/>
      <c r="F107" s="927"/>
      <c r="G107" s="927"/>
      <c r="H107" s="927"/>
      <c r="I107" s="927"/>
      <c r="J107" s="927"/>
      <c r="K107" s="927"/>
    </row>
    <row r="108" spans="1:11" x14ac:dyDescent="0.25">
      <c r="A108" s="899"/>
      <c r="B108" s="926">
        <f>SUM('Uses of Funds'!C105)</f>
        <v>0</v>
      </c>
      <c r="C108" s="927"/>
      <c r="D108" s="927"/>
      <c r="E108" s="927"/>
      <c r="F108" s="927"/>
      <c r="G108" s="927"/>
      <c r="H108" s="927"/>
      <c r="I108" s="927"/>
      <c r="J108" s="927"/>
      <c r="K108" s="927"/>
    </row>
    <row r="109" spans="1:11" x14ac:dyDescent="0.25">
      <c r="A109" s="902" t="s">
        <v>100</v>
      </c>
      <c r="B109" s="926">
        <f>SUM('Uses of Funds'!C106)</f>
        <v>0</v>
      </c>
      <c r="C109" s="927"/>
      <c r="D109" s="927"/>
      <c r="E109" s="927"/>
      <c r="F109" s="927"/>
      <c r="G109" s="927"/>
      <c r="H109" s="927"/>
      <c r="I109" s="927"/>
      <c r="J109" s="927"/>
      <c r="K109" s="927"/>
    </row>
    <row r="110" spans="1:11" x14ac:dyDescent="0.25">
      <c r="A110" s="901" t="s">
        <v>101</v>
      </c>
      <c r="B110" s="926">
        <f>SUM('Uses of Funds'!C107)</f>
        <v>0</v>
      </c>
      <c r="C110" s="927"/>
      <c r="D110" s="927"/>
      <c r="E110" s="927"/>
      <c r="F110" s="927"/>
      <c r="G110" s="927"/>
      <c r="H110" s="927"/>
      <c r="I110" s="927"/>
      <c r="J110" s="927"/>
      <c r="K110" s="927"/>
    </row>
    <row r="111" spans="1:11" x14ac:dyDescent="0.25">
      <c r="A111" s="901" t="s">
        <v>102</v>
      </c>
      <c r="B111" s="926">
        <f>SUM('Uses of Funds'!C108)</f>
        <v>0</v>
      </c>
      <c r="C111" s="927"/>
      <c r="D111" s="927"/>
      <c r="E111" s="927"/>
      <c r="F111" s="927"/>
      <c r="G111" s="927"/>
      <c r="H111" s="927"/>
      <c r="I111" s="927"/>
      <c r="J111" s="927"/>
      <c r="K111" s="927"/>
    </row>
    <row r="112" spans="1:11" x14ac:dyDescent="0.25">
      <c r="A112" s="901" t="s">
        <v>103</v>
      </c>
      <c r="B112" s="926">
        <f>SUM('Uses of Funds'!C109)</f>
        <v>0</v>
      </c>
      <c r="C112" s="927"/>
      <c r="D112" s="927"/>
      <c r="E112" s="927"/>
      <c r="F112" s="927"/>
      <c r="G112" s="927"/>
      <c r="H112" s="927"/>
      <c r="I112" s="927"/>
      <c r="J112" s="927"/>
      <c r="K112" s="927"/>
    </row>
    <row r="113" spans="1:11" x14ac:dyDescent="0.25">
      <c r="A113" s="901" t="s">
        <v>1066</v>
      </c>
      <c r="B113" s="926">
        <f>SUM('Uses of Funds'!C110)</f>
        <v>0</v>
      </c>
      <c r="C113" s="927"/>
      <c r="D113" s="927"/>
      <c r="E113" s="927"/>
      <c r="F113" s="927"/>
      <c r="G113" s="927"/>
      <c r="H113" s="927"/>
      <c r="I113" s="927"/>
      <c r="J113" s="927"/>
      <c r="K113" s="927"/>
    </row>
    <row r="114" spans="1:11" x14ac:dyDescent="0.25">
      <c r="A114" s="901" t="s">
        <v>1067</v>
      </c>
      <c r="B114" s="926">
        <f>SUM('Uses of Funds'!C111)</f>
        <v>0</v>
      </c>
      <c r="C114" s="927"/>
      <c r="D114" s="927"/>
      <c r="E114" s="927"/>
      <c r="F114" s="927"/>
      <c r="G114" s="927"/>
      <c r="H114" s="927"/>
      <c r="I114" s="927"/>
      <c r="J114" s="927"/>
      <c r="K114" s="927"/>
    </row>
    <row r="115" spans="1:11" x14ac:dyDescent="0.25">
      <c r="A115" s="899"/>
      <c r="B115" s="926">
        <f>SUM('Uses of Funds'!C112)</f>
        <v>0</v>
      </c>
      <c r="C115" s="927"/>
      <c r="D115" s="927"/>
      <c r="E115" s="927"/>
      <c r="F115" s="927"/>
      <c r="G115" s="927"/>
      <c r="H115" s="927"/>
      <c r="I115" s="927"/>
      <c r="J115" s="927"/>
      <c r="K115" s="927"/>
    </row>
    <row r="116" spans="1:11" x14ac:dyDescent="0.25">
      <c r="A116" s="902" t="s">
        <v>104</v>
      </c>
      <c r="B116" s="926">
        <f>SUM('Uses of Funds'!C113)</f>
        <v>0</v>
      </c>
      <c r="C116" s="927"/>
      <c r="D116" s="927"/>
      <c r="E116" s="927"/>
      <c r="F116" s="927"/>
      <c r="G116" s="927"/>
      <c r="H116" s="927"/>
      <c r="I116" s="927"/>
      <c r="J116" s="927"/>
      <c r="K116" s="927"/>
    </row>
    <row r="117" spans="1:11" x14ac:dyDescent="0.25">
      <c r="A117" s="901" t="s">
        <v>105</v>
      </c>
      <c r="B117" s="926">
        <f>SUM('Uses of Funds'!C114)</f>
        <v>0</v>
      </c>
      <c r="C117" s="927"/>
      <c r="D117" s="927"/>
      <c r="E117" s="927"/>
      <c r="F117" s="927"/>
      <c r="G117" s="927"/>
      <c r="H117" s="927"/>
      <c r="I117" s="927"/>
      <c r="J117" s="927"/>
      <c r="K117" s="927"/>
    </row>
    <row r="118" spans="1:11" x14ac:dyDescent="0.25">
      <c r="A118" s="901" t="s">
        <v>106</v>
      </c>
      <c r="B118" s="926">
        <f>SUM('Uses of Funds'!C115)</f>
        <v>0</v>
      </c>
      <c r="C118" s="927"/>
      <c r="D118" s="927"/>
      <c r="E118" s="927"/>
      <c r="F118" s="927"/>
      <c r="G118" s="927"/>
      <c r="H118" s="927"/>
      <c r="I118" s="927"/>
      <c r="J118" s="927"/>
      <c r="K118" s="927"/>
    </row>
    <row r="119" spans="1:11" x14ac:dyDescent="0.25">
      <c r="A119" s="905"/>
      <c r="B119" s="926">
        <f>SUM('Uses of Funds'!C116)</f>
        <v>0</v>
      </c>
      <c r="C119" s="927"/>
      <c r="D119" s="927"/>
      <c r="E119" s="927"/>
      <c r="F119" s="927"/>
      <c r="G119" s="927"/>
      <c r="H119" s="927"/>
      <c r="I119" s="927"/>
      <c r="J119" s="927"/>
      <c r="K119" s="927"/>
    </row>
    <row r="120" spans="1:11" x14ac:dyDescent="0.25">
      <c r="A120" s="902" t="s">
        <v>107</v>
      </c>
      <c r="B120" s="926">
        <f>SUM('Uses of Funds'!C117)</f>
        <v>0</v>
      </c>
      <c r="C120" s="927"/>
      <c r="D120" s="927"/>
      <c r="E120" s="927"/>
      <c r="F120" s="927"/>
      <c r="G120" s="927"/>
      <c r="H120" s="927"/>
      <c r="I120" s="927"/>
      <c r="J120" s="927"/>
      <c r="K120" s="927"/>
    </row>
    <row r="121" spans="1:11" x14ac:dyDescent="0.25">
      <c r="A121" s="901" t="s">
        <v>108</v>
      </c>
      <c r="B121" s="926">
        <f>SUM('Uses of Funds'!C118)</f>
        <v>0</v>
      </c>
      <c r="C121" s="927"/>
      <c r="D121" s="927"/>
      <c r="E121" s="927"/>
      <c r="F121" s="927"/>
      <c r="G121" s="927"/>
      <c r="H121" s="927"/>
      <c r="I121" s="927"/>
      <c r="J121" s="927"/>
      <c r="K121" s="927"/>
    </row>
    <row r="122" spans="1:11" x14ac:dyDescent="0.25">
      <c r="A122" s="734" t="s">
        <v>1068</v>
      </c>
      <c r="B122" s="926">
        <f>SUM('Uses of Funds'!C119)</f>
        <v>0</v>
      </c>
      <c r="C122" s="927"/>
      <c r="D122" s="927"/>
      <c r="E122" s="927"/>
      <c r="F122" s="927"/>
      <c r="G122" s="927"/>
      <c r="H122" s="927"/>
      <c r="I122" s="927"/>
      <c r="J122" s="927"/>
      <c r="K122" s="927"/>
    </row>
    <row r="123" spans="1:11" x14ac:dyDescent="0.25">
      <c r="A123" s="734" t="s">
        <v>1069</v>
      </c>
      <c r="B123" s="926">
        <f>SUM('Uses of Funds'!C120)</f>
        <v>0</v>
      </c>
      <c r="C123" s="927"/>
      <c r="D123" s="927"/>
      <c r="E123" s="927"/>
      <c r="F123" s="927"/>
      <c r="G123" s="927"/>
      <c r="H123" s="927"/>
      <c r="I123" s="927"/>
      <c r="J123" s="927"/>
      <c r="K123" s="927"/>
    </row>
    <row r="124" spans="1:11" x14ac:dyDescent="0.25">
      <c r="A124" s="901" t="s">
        <v>1070</v>
      </c>
      <c r="B124" s="926">
        <f>SUM('Uses of Funds'!C121)</f>
        <v>0</v>
      </c>
      <c r="C124" s="927"/>
      <c r="D124" s="927"/>
      <c r="E124" s="927"/>
      <c r="F124" s="927"/>
      <c r="G124" s="927"/>
      <c r="H124" s="927"/>
      <c r="I124" s="927"/>
      <c r="J124" s="927"/>
      <c r="K124" s="927"/>
    </row>
    <row r="125" spans="1:11" x14ac:dyDescent="0.25">
      <c r="A125" s="901" t="s">
        <v>1071</v>
      </c>
      <c r="B125" s="926">
        <f>SUM('Uses of Funds'!C122)</f>
        <v>0</v>
      </c>
      <c r="C125" s="927"/>
      <c r="D125" s="927"/>
      <c r="E125" s="927"/>
      <c r="F125" s="927"/>
      <c r="G125" s="927"/>
      <c r="H125" s="927"/>
      <c r="I125" s="927"/>
      <c r="J125" s="927"/>
      <c r="K125" s="927"/>
    </row>
    <row r="126" spans="1:11" x14ac:dyDescent="0.25">
      <c r="A126" s="901" t="s">
        <v>109</v>
      </c>
      <c r="B126" s="926">
        <f>SUM('Uses of Funds'!C123)</f>
        <v>0</v>
      </c>
      <c r="C126" s="927"/>
      <c r="D126" s="927"/>
      <c r="E126" s="927"/>
      <c r="F126" s="927"/>
      <c r="G126" s="927"/>
      <c r="H126" s="927"/>
      <c r="I126" s="927"/>
      <c r="J126" s="927"/>
      <c r="K126" s="927"/>
    </row>
    <row r="127" spans="1:11" x14ac:dyDescent="0.25">
      <c r="A127" s="901" t="s">
        <v>110</v>
      </c>
      <c r="B127" s="926">
        <f>SUM('Uses of Funds'!C124)</f>
        <v>0</v>
      </c>
      <c r="C127" s="927"/>
      <c r="D127" s="927"/>
      <c r="E127" s="927"/>
      <c r="F127" s="927"/>
      <c r="G127" s="927"/>
      <c r="H127" s="927"/>
      <c r="I127" s="927"/>
      <c r="J127" s="927"/>
      <c r="K127" s="927"/>
    </row>
    <row r="128" spans="1:11" x14ac:dyDescent="0.25">
      <c r="A128" s="901" t="s">
        <v>142</v>
      </c>
      <c r="B128" s="926">
        <f>SUM('Uses of Funds'!C125)</f>
        <v>0</v>
      </c>
      <c r="C128" s="927"/>
      <c r="D128" s="927"/>
      <c r="E128" s="927"/>
      <c r="F128" s="927"/>
      <c r="G128" s="927"/>
      <c r="H128" s="927"/>
      <c r="I128" s="927"/>
      <c r="J128" s="927"/>
      <c r="K128" s="927"/>
    </row>
    <row r="129" spans="1:11" x14ac:dyDescent="0.25">
      <c r="A129" s="904"/>
      <c r="B129" s="926">
        <f>SUM('Uses of Funds'!C126)</f>
        <v>0</v>
      </c>
      <c r="C129" s="927"/>
      <c r="D129" s="927"/>
      <c r="E129" s="927"/>
      <c r="F129" s="927"/>
      <c r="G129" s="927"/>
      <c r="H129" s="927"/>
      <c r="I129" s="927"/>
      <c r="J129" s="927"/>
      <c r="K129" s="927"/>
    </row>
    <row r="130" spans="1:11" x14ac:dyDescent="0.25">
      <c r="A130" s="904"/>
      <c r="B130" s="926">
        <f>SUM('Uses of Funds'!C127)</f>
        <v>0</v>
      </c>
      <c r="C130" s="927"/>
      <c r="D130" s="927"/>
      <c r="E130" s="927"/>
      <c r="F130" s="927"/>
      <c r="G130" s="927"/>
      <c r="H130" s="927"/>
      <c r="I130" s="927"/>
      <c r="J130" s="927"/>
      <c r="K130" s="927"/>
    </row>
    <row r="131" spans="1:11" x14ac:dyDescent="0.25">
      <c r="A131" s="904"/>
      <c r="B131" s="926">
        <f>SUM('Uses of Funds'!C128)</f>
        <v>0</v>
      </c>
      <c r="C131" s="927"/>
      <c r="D131" s="927"/>
      <c r="E131" s="927"/>
      <c r="F131" s="927"/>
      <c r="G131" s="927"/>
      <c r="H131" s="927"/>
      <c r="I131" s="927"/>
      <c r="J131" s="927"/>
      <c r="K131" s="927"/>
    </row>
    <row r="132" spans="1:11" x14ac:dyDescent="0.25">
      <c r="A132" s="903"/>
      <c r="B132" s="926">
        <f>SUM('Uses of Funds'!C129)</f>
        <v>0</v>
      </c>
      <c r="C132" s="927"/>
      <c r="D132" s="927"/>
      <c r="E132" s="927"/>
      <c r="F132" s="927"/>
      <c r="G132" s="927"/>
      <c r="H132" s="927"/>
      <c r="I132" s="927"/>
      <c r="J132" s="927"/>
      <c r="K132" s="927"/>
    </row>
    <row r="133" spans="1:11" x14ac:dyDescent="0.25">
      <c r="A133" s="902" t="s">
        <v>111</v>
      </c>
      <c r="B133" s="926">
        <f>SUM('Uses of Funds'!C130)</f>
        <v>0</v>
      </c>
      <c r="C133" s="927"/>
      <c r="D133" s="927"/>
      <c r="E133" s="927"/>
      <c r="F133" s="927"/>
      <c r="G133" s="927"/>
      <c r="H133" s="927"/>
      <c r="I133" s="927"/>
      <c r="J133" s="927"/>
      <c r="K133" s="927"/>
    </row>
    <row r="134" spans="1:11" x14ac:dyDescent="0.25">
      <c r="A134" s="901" t="s">
        <v>1015</v>
      </c>
      <c r="B134" s="926">
        <f>SUM('Uses of Funds'!C131)</f>
        <v>0</v>
      </c>
      <c r="C134" s="927"/>
      <c r="D134" s="927"/>
      <c r="E134" s="927"/>
      <c r="F134" s="927"/>
      <c r="G134" s="927"/>
      <c r="H134" s="927"/>
      <c r="I134" s="927"/>
      <c r="J134" s="927"/>
      <c r="K134" s="927"/>
    </row>
    <row r="135" spans="1:11" x14ac:dyDescent="0.25">
      <c r="A135" s="901" t="s">
        <v>1016</v>
      </c>
      <c r="B135" s="926">
        <f>SUM('Uses of Funds'!C132)</f>
        <v>0</v>
      </c>
      <c r="C135" s="927"/>
      <c r="D135" s="927"/>
      <c r="E135" s="927"/>
      <c r="F135" s="927"/>
      <c r="G135" s="927"/>
      <c r="H135" s="927"/>
      <c r="I135" s="927"/>
      <c r="J135" s="927"/>
      <c r="K135" s="927"/>
    </row>
    <row r="136" spans="1:11" x14ac:dyDescent="0.25">
      <c r="A136" s="901" t="s">
        <v>1017</v>
      </c>
      <c r="B136" s="926">
        <f>SUM('Uses of Funds'!C133)</f>
        <v>0</v>
      </c>
      <c r="C136" s="927"/>
      <c r="D136" s="927"/>
      <c r="E136" s="927"/>
      <c r="F136" s="927"/>
      <c r="G136" s="927"/>
      <c r="H136" s="927"/>
      <c r="I136" s="927"/>
      <c r="J136" s="927"/>
      <c r="K136" s="927"/>
    </row>
    <row r="137" spans="1:11" x14ac:dyDescent="0.25">
      <c r="A137" s="901" t="s">
        <v>1018</v>
      </c>
      <c r="B137" s="926">
        <f>SUM('Uses of Funds'!C134)</f>
        <v>0</v>
      </c>
      <c r="C137" s="927"/>
      <c r="D137" s="927"/>
      <c r="E137" s="927"/>
      <c r="F137" s="927"/>
      <c r="G137" s="927"/>
      <c r="H137" s="927"/>
      <c r="I137" s="927"/>
      <c r="J137" s="927"/>
      <c r="K137" s="927"/>
    </row>
    <row r="138" spans="1:11" x14ac:dyDescent="0.25">
      <c r="A138" s="901" t="s">
        <v>1019</v>
      </c>
      <c r="B138" s="926">
        <f>SUM('Uses of Funds'!C135)</f>
        <v>0</v>
      </c>
      <c r="C138" s="927"/>
      <c r="D138" s="927"/>
      <c r="E138" s="927"/>
      <c r="F138" s="927"/>
      <c r="G138" s="927"/>
      <c r="H138" s="927"/>
      <c r="I138" s="927"/>
      <c r="J138" s="927"/>
      <c r="K138" s="927"/>
    </row>
    <row r="139" spans="1:11" x14ac:dyDescent="0.25">
      <c r="A139" s="901" t="s">
        <v>1072</v>
      </c>
      <c r="B139" s="926">
        <f>SUM('Uses of Funds'!C136)</f>
        <v>0</v>
      </c>
      <c r="C139" s="927"/>
      <c r="D139" s="927"/>
      <c r="E139" s="927"/>
      <c r="F139" s="927"/>
      <c r="G139" s="927"/>
      <c r="H139" s="927"/>
      <c r="I139" s="927"/>
      <c r="J139" s="927"/>
      <c r="K139" s="927"/>
    </row>
    <row r="140" spans="1:11" x14ac:dyDescent="0.25">
      <c r="A140" s="901" t="s">
        <v>1020</v>
      </c>
      <c r="B140" s="926">
        <f>SUM('Uses of Funds'!C137)</f>
        <v>0</v>
      </c>
      <c r="C140" s="927"/>
      <c r="D140" s="927"/>
      <c r="E140" s="927"/>
      <c r="F140" s="927"/>
      <c r="G140" s="927"/>
      <c r="H140" s="927"/>
      <c r="I140" s="927"/>
      <c r="J140" s="927"/>
      <c r="K140" s="927"/>
    </row>
    <row r="141" spans="1:11" x14ac:dyDescent="0.25">
      <c r="A141" s="901" t="s">
        <v>1021</v>
      </c>
      <c r="B141" s="926">
        <f>SUM('Uses of Funds'!C138)</f>
        <v>0</v>
      </c>
      <c r="C141" s="927"/>
      <c r="D141" s="927"/>
      <c r="E141" s="927"/>
      <c r="F141" s="927"/>
      <c r="G141" s="927"/>
      <c r="H141" s="927"/>
      <c r="I141" s="927"/>
      <c r="J141" s="927"/>
      <c r="K141" s="927"/>
    </row>
    <row r="142" spans="1:11" x14ac:dyDescent="0.25">
      <c r="A142" s="901" t="s">
        <v>1022</v>
      </c>
      <c r="B142" s="926">
        <f>SUM('Uses of Funds'!C139)</f>
        <v>0</v>
      </c>
      <c r="C142" s="927"/>
      <c r="D142" s="927"/>
      <c r="E142" s="927"/>
      <c r="F142" s="927"/>
      <c r="G142" s="927"/>
      <c r="H142" s="927"/>
      <c r="I142" s="927"/>
      <c r="J142" s="927"/>
      <c r="K142" s="927"/>
    </row>
    <row r="143" spans="1:11" x14ac:dyDescent="0.25">
      <c r="A143" s="901" t="s">
        <v>112</v>
      </c>
      <c r="B143" s="926">
        <f>SUM('Uses of Funds'!C140)</f>
        <v>0</v>
      </c>
      <c r="C143" s="927"/>
      <c r="D143" s="927"/>
      <c r="E143" s="927"/>
      <c r="F143" s="927"/>
      <c r="G143" s="927"/>
      <c r="H143" s="927"/>
      <c r="I143" s="927"/>
      <c r="J143" s="927"/>
      <c r="K143" s="927"/>
    </row>
    <row r="144" spans="1:11" x14ac:dyDescent="0.25">
      <c r="A144" s="901" t="s">
        <v>142</v>
      </c>
      <c r="B144" s="926">
        <f>SUM('Uses of Funds'!C141)</f>
        <v>0</v>
      </c>
      <c r="C144" s="927"/>
      <c r="D144" s="927"/>
      <c r="E144" s="927"/>
      <c r="F144" s="927"/>
      <c r="G144" s="927"/>
      <c r="H144" s="927"/>
      <c r="I144" s="927"/>
      <c r="J144" s="927"/>
      <c r="K144" s="927"/>
    </row>
    <row r="145" spans="1:11" x14ac:dyDescent="0.25">
      <c r="A145" s="900"/>
      <c r="B145" s="926">
        <f>SUM('Uses of Funds'!C142)</f>
        <v>0</v>
      </c>
      <c r="C145" s="927"/>
      <c r="D145" s="927"/>
      <c r="E145" s="927"/>
      <c r="F145" s="927"/>
      <c r="G145" s="927"/>
      <c r="H145" s="927"/>
      <c r="I145" s="927"/>
      <c r="J145" s="927"/>
      <c r="K145" s="927"/>
    </row>
    <row r="146" spans="1:11" x14ac:dyDescent="0.25">
      <c r="A146" s="900"/>
      <c r="B146" s="926">
        <f>SUM('Uses of Funds'!C143)</f>
        <v>0</v>
      </c>
      <c r="C146" s="927"/>
      <c r="D146" s="927"/>
      <c r="E146" s="927"/>
      <c r="F146" s="927"/>
      <c r="G146" s="927"/>
      <c r="H146" s="927"/>
      <c r="I146" s="927"/>
      <c r="J146" s="927"/>
      <c r="K146" s="927"/>
    </row>
    <row r="147" spans="1:11" x14ac:dyDescent="0.25">
      <c r="A147" s="900"/>
      <c r="B147" s="926">
        <f>SUM('Uses of Funds'!C144)</f>
        <v>0</v>
      </c>
      <c r="C147" s="927"/>
      <c r="D147" s="927"/>
      <c r="E147" s="927"/>
      <c r="F147" s="927"/>
      <c r="G147" s="927"/>
      <c r="H147" s="927"/>
      <c r="I147" s="927"/>
      <c r="J147" s="927"/>
      <c r="K147" s="927"/>
    </row>
    <row r="148" spans="1:11" x14ac:dyDescent="0.25">
      <c r="A148" s="903"/>
      <c r="B148" s="926">
        <f>SUM('Uses of Funds'!C145)</f>
        <v>0</v>
      </c>
      <c r="C148" s="927"/>
      <c r="D148" s="927"/>
      <c r="E148" s="927"/>
      <c r="F148" s="927"/>
      <c r="G148" s="927"/>
      <c r="H148" s="927"/>
      <c r="I148" s="927"/>
      <c r="J148" s="927"/>
      <c r="K148" s="927"/>
    </row>
    <row r="149" spans="1:11" x14ac:dyDescent="0.25">
      <c r="A149" s="902" t="s">
        <v>113</v>
      </c>
      <c r="B149" s="926">
        <f>SUM('Uses of Funds'!C146)</f>
        <v>0</v>
      </c>
      <c r="C149" s="927"/>
      <c r="D149" s="927"/>
      <c r="E149" s="927"/>
      <c r="F149" s="927"/>
      <c r="G149" s="927"/>
      <c r="H149" s="927"/>
      <c r="I149" s="927"/>
      <c r="J149" s="927"/>
      <c r="K149" s="927"/>
    </row>
    <row r="150" spans="1:11" x14ac:dyDescent="0.25">
      <c r="A150" s="901" t="s">
        <v>114</v>
      </c>
      <c r="B150" s="926">
        <f>SUM('Uses of Funds'!C147)</f>
        <v>0</v>
      </c>
      <c r="C150" s="927"/>
      <c r="D150" s="927"/>
      <c r="E150" s="927"/>
      <c r="F150" s="927"/>
      <c r="G150" s="927"/>
      <c r="H150" s="927"/>
      <c r="I150" s="927"/>
      <c r="J150" s="927"/>
      <c r="K150" s="927"/>
    </row>
    <row r="151" spans="1:11" x14ac:dyDescent="0.25">
      <c r="A151" s="901" t="s">
        <v>115</v>
      </c>
      <c r="B151" s="926">
        <f>SUM('Uses of Funds'!C148)</f>
        <v>0</v>
      </c>
      <c r="C151" s="927"/>
      <c r="D151" s="927"/>
      <c r="E151" s="927"/>
      <c r="F151" s="927"/>
      <c r="G151" s="927"/>
      <c r="H151" s="927"/>
      <c r="I151" s="927"/>
      <c r="J151" s="927"/>
      <c r="K151" s="927"/>
    </row>
    <row r="152" spans="1:11" x14ac:dyDescent="0.25">
      <c r="A152" s="901" t="s">
        <v>142</v>
      </c>
      <c r="B152" s="926">
        <f>SUM('Uses of Funds'!C149)</f>
        <v>0</v>
      </c>
      <c r="C152" s="927"/>
      <c r="D152" s="927"/>
      <c r="E152" s="927"/>
      <c r="F152" s="927"/>
      <c r="G152" s="927"/>
      <c r="H152" s="927"/>
      <c r="I152" s="927"/>
      <c r="J152" s="927"/>
      <c r="K152" s="927"/>
    </row>
    <row r="153" spans="1:11" x14ac:dyDescent="0.25">
      <c r="A153" s="900"/>
      <c r="B153" s="926">
        <f>SUM('Uses of Funds'!C150)</f>
        <v>0</v>
      </c>
      <c r="C153" s="927"/>
      <c r="D153" s="927"/>
      <c r="E153" s="927"/>
      <c r="F153" s="927"/>
      <c r="G153" s="927"/>
      <c r="H153" s="927"/>
      <c r="I153" s="927"/>
      <c r="J153" s="927"/>
      <c r="K153" s="927"/>
    </row>
    <row r="154" spans="1:11" x14ac:dyDescent="0.25">
      <c r="A154" s="900"/>
      <c r="B154" s="926">
        <f>SUM('Uses of Funds'!C151)</f>
        <v>0</v>
      </c>
      <c r="C154" s="927"/>
      <c r="D154" s="927"/>
      <c r="E154" s="927"/>
      <c r="F154" s="927"/>
      <c r="G154" s="927"/>
      <c r="H154" s="927"/>
      <c r="I154" s="927"/>
      <c r="J154" s="927"/>
      <c r="K154" s="927"/>
    </row>
    <row r="155" spans="1:11" x14ac:dyDescent="0.25">
      <c r="A155" s="899"/>
      <c r="B155" s="926">
        <f>SUM('Uses of Funds'!C152)</f>
        <v>0</v>
      </c>
      <c r="C155" s="927"/>
      <c r="D155" s="927"/>
      <c r="E155" s="927"/>
      <c r="F155" s="927"/>
      <c r="G155" s="927"/>
      <c r="H155" s="927"/>
      <c r="I155" s="927"/>
      <c r="J155" s="927"/>
      <c r="K155" s="927"/>
    </row>
    <row r="156" spans="1:11" x14ac:dyDescent="0.25">
      <c r="A156" s="902" t="s">
        <v>116</v>
      </c>
      <c r="B156" s="926">
        <f>SUM('Uses of Funds'!C153)</f>
        <v>0</v>
      </c>
      <c r="C156" s="927"/>
      <c r="D156" s="927"/>
      <c r="E156" s="927"/>
      <c r="F156" s="927"/>
      <c r="G156" s="927"/>
      <c r="H156" s="927"/>
      <c r="I156" s="927"/>
      <c r="J156" s="927"/>
      <c r="K156" s="927"/>
    </row>
    <row r="157" spans="1:11" x14ac:dyDescent="0.25">
      <c r="A157" s="901" t="s">
        <v>116</v>
      </c>
      <c r="B157" s="926">
        <f>SUM('Uses of Funds'!C154)</f>
        <v>0</v>
      </c>
      <c r="C157" s="927"/>
      <c r="D157" s="927"/>
      <c r="E157" s="927"/>
      <c r="F157" s="927"/>
      <c r="G157" s="927"/>
      <c r="H157" s="927"/>
      <c r="I157" s="927"/>
      <c r="J157" s="927"/>
      <c r="K157" s="927"/>
    </row>
    <row r="158" spans="1:11" x14ac:dyDescent="0.25">
      <c r="A158" s="901" t="s">
        <v>117</v>
      </c>
      <c r="B158" s="926">
        <f>SUM('Uses of Funds'!C155)</f>
        <v>0</v>
      </c>
      <c r="C158" s="927"/>
      <c r="D158" s="927"/>
      <c r="E158" s="927"/>
      <c r="F158" s="927"/>
      <c r="G158" s="927"/>
      <c r="H158" s="927"/>
      <c r="I158" s="927"/>
      <c r="J158" s="927"/>
      <c r="K158" s="927"/>
    </row>
    <row r="159" spans="1:11" x14ac:dyDescent="0.25">
      <c r="A159" s="899"/>
      <c r="B159" s="926">
        <f>SUM('Uses of Funds'!C156)</f>
        <v>0</v>
      </c>
      <c r="C159" s="927"/>
      <c r="D159" s="927"/>
      <c r="E159" s="927"/>
      <c r="F159" s="927"/>
      <c r="G159" s="927"/>
      <c r="H159" s="927"/>
      <c r="I159" s="927"/>
      <c r="J159" s="927"/>
      <c r="K159" s="927"/>
    </row>
    <row r="160" spans="1:11" x14ac:dyDescent="0.25">
      <c r="A160" s="902" t="s">
        <v>923</v>
      </c>
      <c r="B160" s="926">
        <f>SUM('Uses of Funds'!C157)</f>
        <v>0</v>
      </c>
      <c r="C160" s="927"/>
      <c r="D160" s="927"/>
      <c r="E160" s="927"/>
      <c r="F160" s="927"/>
      <c r="G160" s="927"/>
      <c r="H160" s="927"/>
      <c r="I160" s="927"/>
      <c r="J160" s="927"/>
      <c r="K160" s="927"/>
    </row>
    <row r="161" spans="1:11" x14ac:dyDescent="0.25">
      <c r="A161" s="901" t="s">
        <v>119</v>
      </c>
      <c r="B161" s="926">
        <f>SUM('Uses of Funds'!C158)</f>
        <v>0</v>
      </c>
      <c r="C161" s="927"/>
      <c r="D161" s="927"/>
      <c r="E161" s="927"/>
      <c r="F161" s="927"/>
      <c r="G161" s="927"/>
      <c r="H161" s="927"/>
      <c r="I161" s="927"/>
      <c r="J161" s="927"/>
      <c r="K161" s="927"/>
    </row>
    <row r="162" spans="1:11" x14ac:dyDescent="0.25">
      <c r="A162" s="901" t="s">
        <v>121</v>
      </c>
      <c r="B162" s="926">
        <f>SUM('Uses of Funds'!C159)</f>
        <v>0</v>
      </c>
      <c r="C162" s="927"/>
      <c r="D162" s="927"/>
      <c r="E162" s="927"/>
      <c r="F162" s="927"/>
      <c r="G162" s="927"/>
      <c r="H162" s="927"/>
      <c r="I162" s="927"/>
      <c r="J162" s="927"/>
      <c r="K162" s="927"/>
    </row>
    <row r="163" spans="1:11" x14ac:dyDescent="0.25">
      <c r="A163" s="899"/>
      <c r="B163" s="926">
        <f>SUM('Uses of Funds'!C160)</f>
        <v>0</v>
      </c>
      <c r="C163" s="927"/>
      <c r="D163" s="927"/>
      <c r="E163" s="927"/>
      <c r="F163" s="927"/>
      <c r="G163" s="927"/>
      <c r="H163" s="927"/>
      <c r="I163" s="927"/>
      <c r="J163" s="927"/>
      <c r="K163" s="927"/>
    </row>
    <row r="164" spans="1:11" x14ac:dyDescent="0.25">
      <c r="A164" s="902" t="s">
        <v>118</v>
      </c>
      <c r="B164" s="926">
        <f>SUM('Uses of Funds'!C161)</f>
        <v>0</v>
      </c>
      <c r="C164" s="927"/>
      <c r="D164" s="927"/>
      <c r="E164" s="927"/>
      <c r="F164" s="927"/>
      <c r="G164" s="927"/>
      <c r="H164" s="927"/>
      <c r="I164" s="927"/>
      <c r="J164" s="927"/>
      <c r="K164" s="927"/>
    </row>
    <row r="165" spans="1:11" x14ac:dyDescent="0.25">
      <c r="A165" s="901" t="s">
        <v>120</v>
      </c>
      <c r="B165" s="926">
        <f>SUM('Uses of Funds'!C162)</f>
        <v>0</v>
      </c>
      <c r="C165" s="927"/>
      <c r="D165" s="927"/>
      <c r="E165" s="927"/>
      <c r="F165" s="927"/>
      <c r="G165" s="927"/>
      <c r="H165" s="927"/>
      <c r="I165" s="927"/>
      <c r="J165" s="927"/>
      <c r="K165" s="927"/>
    </row>
    <row r="166" spans="1:11" x14ac:dyDescent="0.25">
      <c r="A166" s="901" t="s">
        <v>122</v>
      </c>
      <c r="B166" s="926">
        <f>SUM('Uses of Funds'!C163)</f>
        <v>0</v>
      </c>
      <c r="C166" s="927"/>
      <c r="D166" s="927"/>
      <c r="E166" s="927"/>
      <c r="F166" s="927"/>
      <c r="G166" s="927"/>
      <c r="H166" s="927"/>
      <c r="I166" s="927"/>
      <c r="J166" s="927"/>
      <c r="K166" s="927"/>
    </row>
    <row r="167" spans="1:11" x14ac:dyDescent="0.25">
      <c r="A167" s="901" t="s">
        <v>142</v>
      </c>
      <c r="B167" s="926">
        <f>SUM('Uses of Funds'!C164)</f>
        <v>0</v>
      </c>
      <c r="C167" s="927"/>
      <c r="D167" s="927"/>
      <c r="E167" s="927"/>
      <c r="F167" s="927"/>
      <c r="G167" s="927"/>
      <c r="H167" s="927"/>
      <c r="I167" s="927"/>
      <c r="J167" s="927"/>
      <c r="K167" s="927"/>
    </row>
    <row r="168" spans="1:11" x14ac:dyDescent="0.25">
      <c r="A168" s="900"/>
      <c r="B168" s="926">
        <f>SUM('Uses of Funds'!C165)</f>
        <v>0</v>
      </c>
      <c r="C168" s="927"/>
      <c r="D168" s="927"/>
      <c r="E168" s="927"/>
      <c r="F168" s="927"/>
      <c r="G168" s="927"/>
      <c r="H168" s="927"/>
      <c r="I168" s="927"/>
      <c r="J168" s="927"/>
      <c r="K168" s="927"/>
    </row>
    <row r="169" spans="1:11" x14ac:dyDescent="0.25">
      <c r="A169" s="900"/>
      <c r="B169" s="926">
        <f>SUM('Uses of Funds'!C166)</f>
        <v>0</v>
      </c>
      <c r="C169" s="927"/>
      <c r="D169" s="927"/>
      <c r="E169" s="927"/>
      <c r="F169" s="927"/>
      <c r="G169" s="927"/>
      <c r="H169" s="927"/>
      <c r="I169" s="927"/>
      <c r="J169" s="927"/>
      <c r="K169" s="927"/>
    </row>
    <row r="170" spans="1:11" x14ac:dyDescent="0.25">
      <c r="A170" s="900"/>
      <c r="B170" s="926">
        <f>SUM('Uses of Funds'!C167)</f>
        <v>0</v>
      </c>
      <c r="C170" s="927"/>
      <c r="D170" s="927"/>
      <c r="E170" s="927"/>
      <c r="F170" s="927"/>
      <c r="G170" s="927"/>
      <c r="H170" s="927"/>
      <c r="I170" s="927"/>
      <c r="J170" s="927"/>
      <c r="K170" s="927"/>
    </row>
    <row r="171" spans="1:11" x14ac:dyDescent="0.25">
      <c r="A171" s="900"/>
      <c r="B171" s="926">
        <f>SUM('Uses of Funds'!C168)</f>
        <v>0</v>
      </c>
      <c r="C171" s="927"/>
      <c r="D171" s="927"/>
      <c r="E171" s="927"/>
      <c r="F171" s="927"/>
      <c r="G171" s="927"/>
      <c r="H171" s="927"/>
      <c r="I171" s="927"/>
      <c r="J171" s="927"/>
      <c r="K171" s="927"/>
    </row>
    <row r="172" spans="1:11" x14ac:dyDescent="0.25">
      <c r="A172" s="899"/>
      <c r="B172" s="926">
        <f>SUM('Uses of Funds'!C169)</f>
        <v>0</v>
      </c>
      <c r="C172" s="927"/>
      <c r="D172" s="927"/>
      <c r="E172" s="927"/>
      <c r="F172" s="927"/>
      <c r="G172" s="927"/>
      <c r="H172" s="927"/>
      <c r="I172" s="927"/>
      <c r="J172" s="927"/>
      <c r="K172" s="927"/>
    </row>
    <row r="173" spans="1:11" x14ac:dyDescent="0.25">
      <c r="A173" s="64" t="s">
        <v>123</v>
      </c>
      <c r="B173" s="926">
        <f>SUM('Uses of Funds'!C170)</f>
        <v>0</v>
      </c>
      <c r="C173" s="927"/>
      <c r="D173" s="927"/>
      <c r="E173" s="927"/>
      <c r="F173" s="927"/>
      <c r="G173" s="927"/>
      <c r="H173" s="927"/>
      <c r="I173" s="927"/>
      <c r="J173" s="927"/>
      <c r="K173" s="927"/>
    </row>
    <row r="174" spans="1:11" x14ac:dyDescent="0.25">
      <c r="A174" s="899"/>
      <c r="B174" s="926">
        <f>SUM('Uses of Funds'!C171)</f>
        <v>0</v>
      </c>
      <c r="C174" s="927"/>
      <c r="D174" s="927"/>
      <c r="E174" s="927"/>
      <c r="F174" s="927"/>
      <c r="G174" s="927"/>
      <c r="H174" s="927"/>
      <c r="I174" s="927"/>
      <c r="J174" s="927"/>
      <c r="K174" s="927"/>
    </row>
    <row r="175" spans="1:11" x14ac:dyDescent="0.25">
      <c r="A175" s="64" t="s">
        <v>124</v>
      </c>
      <c r="B175" s="926">
        <f>SUM('Uses of Funds'!C172)</f>
        <v>0</v>
      </c>
      <c r="C175" s="927"/>
      <c r="D175" s="927"/>
      <c r="E175" s="927"/>
      <c r="F175" s="927"/>
      <c r="G175" s="927"/>
      <c r="H175" s="927"/>
      <c r="I175" s="927"/>
      <c r="J175" s="927"/>
      <c r="K175" s="927"/>
    </row>
  </sheetData>
  <sheetProtection algorithmName="SHA-512" hashValue="iyxMxhpglFSvRB+uP6EWGEQt9ZYTa+5kneW0Gka5kWr7ZTKjCVwEBVGpW/+1mPLgn0Y+M8mTc6PvFVLfH+P2Yg==" saltValue="Hf/jqdeFU0dIYXSBtzhByA==" spinCount="100000" sheet="1" objects="1" scenarios="1" formatColumns="0" formatRows="0"/>
  <mergeCells count="6">
    <mergeCell ref="A12:I12"/>
    <mergeCell ref="A1:I1"/>
    <mergeCell ref="A4:I4"/>
    <mergeCell ref="A6:I6"/>
    <mergeCell ref="A8:I8"/>
    <mergeCell ref="A10:I10"/>
  </mergeCells>
  <pageMargins left="0.7" right="0.7" top="0.75" bottom="0.7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C000"/>
  </sheetPr>
  <dimension ref="A1:Q4"/>
  <sheetViews>
    <sheetView zoomScaleNormal="100" workbookViewId="0">
      <selection activeCell="O24" sqref="O24"/>
    </sheetView>
  </sheetViews>
  <sheetFormatPr defaultRowHeight="15" x14ac:dyDescent="0.25"/>
  <cols>
    <col min="9" max="9" width="9.28515625" customWidth="1"/>
  </cols>
  <sheetData>
    <row r="1" spans="1:17" ht="41.25" customHeight="1" x14ac:dyDescent="0.3">
      <c r="A1" s="1298" t="s">
        <v>1349</v>
      </c>
      <c r="B1" s="1299"/>
      <c r="C1" s="1299"/>
      <c r="D1" s="1299"/>
      <c r="E1" s="1299"/>
      <c r="F1" s="1299"/>
      <c r="G1" s="1299"/>
      <c r="H1" s="1299"/>
      <c r="I1" s="1299"/>
      <c r="J1" s="1299"/>
      <c r="K1" s="1299"/>
      <c r="L1" s="1299"/>
      <c r="M1" s="1299"/>
      <c r="N1" s="1299"/>
      <c r="O1" s="1299"/>
      <c r="P1" s="1299"/>
      <c r="Q1" s="1299"/>
    </row>
    <row r="3" spans="1:17" x14ac:dyDescent="0.25">
      <c r="A3" s="918" t="s">
        <v>1348</v>
      </c>
    </row>
    <row r="4" spans="1:17" ht="31.5" customHeight="1" x14ac:dyDescent="0.25">
      <c r="A4" s="1299" t="s">
        <v>1350</v>
      </c>
      <c r="B4" s="1299"/>
      <c r="C4" s="1299"/>
      <c r="D4" s="1299"/>
      <c r="E4" s="1299"/>
      <c r="F4" s="1299"/>
      <c r="G4" s="1299"/>
      <c r="H4" s="1299"/>
      <c r="I4" s="1299"/>
      <c r="J4" s="1299"/>
      <c r="K4" s="1299"/>
      <c r="L4" s="1299"/>
      <c r="M4" s="1299"/>
      <c r="N4" s="1299"/>
      <c r="O4" s="1299"/>
      <c r="P4" s="1299"/>
      <c r="Q4" s="1299"/>
    </row>
  </sheetData>
  <sheetProtection algorithmName="SHA-512" hashValue="Y8OQADM+iajwJuR17XblyaI4M4iDW32ZeOU/YKCNR21BufzRy6N9rNAsN+Lrr95+A+glza1HXInUcKMht45Hug==" saltValue="N9xx1rQdUrhGfjF5i5LGQg==" spinCount="100000" sheet="1" objects="1" scenarios="1" formatColumns="0" formatRows="0"/>
  <mergeCells count="2">
    <mergeCell ref="A1:Q1"/>
    <mergeCell ref="A4:Q4"/>
  </mergeCells>
  <pageMargins left="0.7" right="0.7" top="0.75" bottom="0.75" header="0.3" footer="0.3"/>
  <pageSetup paperSize="5"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1">
    <tabColor theme="6"/>
    <pageSetUpPr fitToPage="1"/>
  </sheetPr>
  <dimension ref="A1:BF142"/>
  <sheetViews>
    <sheetView zoomScale="85" zoomScaleNormal="85" workbookViewId="0">
      <pane xSplit="3" ySplit="15" topLeftCell="D16" activePane="bottomRight" state="frozen"/>
      <selection pane="topRight" activeCell="D1" sqref="D1"/>
      <selection pane="bottomLeft" activeCell="A16" sqref="A16"/>
      <selection pane="bottomRight" activeCell="J16" sqref="J16:J20"/>
    </sheetView>
  </sheetViews>
  <sheetFormatPr defaultColWidth="10.28515625" defaultRowHeight="12.75" x14ac:dyDescent="0.2"/>
  <cols>
    <col min="1" max="1" width="20.7109375" style="73" customWidth="1"/>
    <col min="2" max="2" width="5" style="73" customWidth="1"/>
    <col min="3" max="3" width="7.85546875" style="73" bestFit="1" customWidth="1"/>
    <col min="4" max="4" width="5.7109375" style="73" customWidth="1"/>
    <col min="5" max="5" width="8.7109375" style="73" customWidth="1"/>
    <col min="6" max="6" width="7.28515625" style="73" customWidth="1"/>
    <col min="7" max="7" width="10.85546875" style="73" customWidth="1"/>
    <col min="8" max="8" width="10.7109375" style="73" customWidth="1"/>
    <col min="9" max="9" width="2.28515625" style="73" customWidth="1"/>
    <col min="10" max="10" width="7.28515625" style="73" customWidth="1"/>
    <col min="11" max="11" width="2.28515625" style="73" customWidth="1"/>
    <col min="12" max="12" width="9" style="73" customWidth="1"/>
    <col min="13" max="13" width="4.28515625" style="73" bestFit="1" customWidth="1"/>
    <col min="14" max="14" width="6.28515625" style="73" customWidth="1"/>
    <col min="15" max="15" width="7.28515625" style="73" customWidth="1"/>
    <col min="16" max="16" width="17.140625" style="73" bestFit="1" customWidth="1"/>
    <col min="17" max="17" width="19.5703125" style="73" customWidth="1"/>
    <col min="18" max="19" width="11" style="73" customWidth="1"/>
    <col min="20" max="20" width="10.5703125" style="73" customWidth="1"/>
    <col min="21" max="24" width="9.5703125" style="73" hidden="1" customWidth="1"/>
    <col min="25" max="25" width="10.5703125" style="73" customWidth="1"/>
    <col min="26" max="29" width="9.5703125" style="73" hidden="1" customWidth="1"/>
    <col min="30" max="30" width="11.140625" style="73" customWidth="1"/>
    <col min="31" max="34" width="9.5703125" style="73" hidden="1" customWidth="1"/>
    <col min="35" max="35" width="11.140625" style="73" customWidth="1"/>
    <col min="36" max="44" width="9.5703125" style="73" hidden="1" customWidth="1"/>
    <col min="45" max="45" width="11.140625" style="73" customWidth="1"/>
    <col min="46" max="46" width="7.7109375" style="73" customWidth="1"/>
    <col min="47" max="48" width="10.28515625" style="629" hidden="1" customWidth="1"/>
    <col min="49" max="49" width="4.28515625" style="629" customWidth="1"/>
    <col min="50" max="50" width="13.140625" style="73" customWidth="1"/>
    <col min="51" max="16384" width="10.28515625" style="73"/>
  </cols>
  <sheetData>
    <row r="1" spans="1:58" ht="15.75" x14ac:dyDescent="0.25">
      <c r="A1" s="1326" t="s">
        <v>155</v>
      </c>
      <c r="B1" s="1326"/>
      <c r="C1" s="1326"/>
      <c r="D1" s="1326"/>
      <c r="E1" s="1326"/>
      <c r="F1" s="1326"/>
      <c r="G1" s="1326"/>
      <c r="H1" s="1326"/>
      <c r="I1" s="1326"/>
      <c r="J1" s="1326"/>
      <c r="K1" s="1326"/>
      <c r="L1" s="1326"/>
      <c r="M1" s="1326"/>
      <c r="N1" s="1326"/>
      <c r="O1" s="1326"/>
      <c r="P1" s="1326"/>
      <c r="Q1" s="1326"/>
      <c r="R1" s="1326"/>
      <c r="S1" s="1326"/>
      <c r="T1" s="1326"/>
      <c r="U1" s="1326"/>
      <c r="V1" s="1326"/>
      <c r="W1" s="1326"/>
      <c r="X1" s="1326"/>
      <c r="Y1" s="1326"/>
      <c r="Z1" s="1326"/>
      <c r="AA1" s="1326"/>
      <c r="AB1" s="1326"/>
      <c r="AC1" s="1326"/>
      <c r="AD1" s="1326"/>
      <c r="AE1" s="1326"/>
      <c r="AF1" s="1326"/>
      <c r="AG1" s="1326"/>
      <c r="AH1" s="1326"/>
      <c r="AI1" s="1326"/>
      <c r="AJ1" s="1326"/>
      <c r="AK1" s="1326"/>
      <c r="AL1" s="1326"/>
      <c r="AM1" s="1326"/>
      <c r="AN1" s="1326"/>
      <c r="AO1" s="1326"/>
      <c r="AP1" s="1326"/>
      <c r="AQ1" s="1326"/>
      <c r="AR1" s="1326"/>
      <c r="AS1" s="1326"/>
      <c r="AW1" s="723"/>
      <c r="AX1" s="721" t="s">
        <v>252</v>
      </c>
      <c r="AY1" s="722"/>
      <c r="AZ1" s="95" t="s">
        <v>245</v>
      </c>
      <c r="BA1" s="96" t="s">
        <v>246</v>
      </c>
      <c r="BB1" s="96" t="s">
        <v>247</v>
      </c>
      <c r="BC1" s="96" t="s">
        <v>248</v>
      </c>
      <c r="BD1" s="96" t="s">
        <v>249</v>
      </c>
      <c r="BE1" s="96" t="s">
        <v>250</v>
      </c>
      <c r="BF1" s="96" t="s">
        <v>251</v>
      </c>
    </row>
    <row r="2" spans="1:58" ht="15" x14ac:dyDescent="0.25">
      <c r="A2" s="1329" t="s">
        <v>1</v>
      </c>
      <c r="B2" s="1329"/>
      <c r="C2" s="1329"/>
      <c r="D2" s="1329"/>
      <c r="E2" s="1329"/>
      <c r="F2" s="1329"/>
      <c r="G2" s="1271">
        <f>Summary!B3</f>
        <v>0</v>
      </c>
      <c r="H2" s="1271"/>
      <c r="I2" s="1271"/>
      <c r="J2" s="1271"/>
      <c r="K2" s="1271"/>
      <c r="L2" s="1271"/>
      <c r="M2" s="1271"/>
      <c r="O2" s="1327" t="s">
        <v>137</v>
      </c>
      <c r="P2" s="1327"/>
      <c r="Q2" s="1284">
        <f>'Uses of Funds'!Q2</f>
        <v>0</v>
      </c>
      <c r="R2" s="1284"/>
      <c r="S2" s="1327" t="s">
        <v>939</v>
      </c>
      <c r="T2" s="1327"/>
      <c r="U2" s="1328"/>
      <c r="V2" s="1328"/>
      <c r="Y2" s="1330" t="str">
        <f>Summary!G5</f>
        <v>Initial Application</v>
      </c>
      <c r="Z2" s="1285"/>
      <c r="AA2" s="1285"/>
      <c r="AB2" s="1285"/>
      <c r="AC2" s="1285"/>
      <c r="AD2" s="1285"/>
      <c r="AE2" s="1285"/>
      <c r="AF2" s="1285"/>
      <c r="AG2" s="1285"/>
      <c r="AH2" s="1285"/>
      <c r="AI2" s="1285"/>
      <c r="AW2" s="723" t="s">
        <v>1272</v>
      </c>
      <c r="AX2" s="814" t="str">
        <f>B5</f>
        <v>A</v>
      </c>
      <c r="AY2" s="92" t="str">
        <f>F5</f>
        <v>MULTNOMAH</v>
      </c>
      <c r="AZ2" s="93">
        <v>0.5</v>
      </c>
      <c r="BA2" s="94">
        <f>VLOOKUP($F$5,'LIHTCRents 20'!$A$19:$AE$54,26,FALSE)</f>
        <v>846</v>
      </c>
      <c r="BB2" s="94">
        <f>VLOOKUP($F$5,'LIHTCRents 20'!$A$19:$AE$54,27,FALSE)</f>
        <v>906</v>
      </c>
      <c r="BC2" s="94">
        <f>VLOOKUP($F$5,'LIHTCRents 20'!$A$19:$AE$54,28,FALSE)</f>
        <v>1088</v>
      </c>
      <c r="BD2" s="94">
        <f>VLOOKUP($F$5,'LIHTCRents 20'!$A$19:$AE$54,29,FALSE)</f>
        <v>1257</v>
      </c>
      <c r="BE2" s="94">
        <f>VLOOKUP($F$5,'LIHTCRents 20'!$A$19:$AE$54,30,FALSE)</f>
        <v>1402</v>
      </c>
      <c r="BF2" s="94">
        <f>VLOOKUP($F$5,'LIHTCRents 20'!$A$19:$AE$54,31,FALSE)</f>
        <v>1548</v>
      </c>
    </row>
    <row r="3" spans="1:58" s="75" customFormat="1" ht="15" x14ac:dyDescent="0.25">
      <c r="A3" s="720"/>
      <c r="B3" s="720"/>
      <c r="C3" s="720"/>
      <c r="D3" s="720"/>
      <c r="E3" s="720"/>
      <c r="F3" s="720"/>
      <c r="G3" s="808"/>
      <c r="H3" s="808"/>
      <c r="I3" s="808"/>
      <c r="J3" s="808"/>
      <c r="K3" s="808"/>
      <c r="L3" s="808"/>
      <c r="M3" s="808"/>
      <c r="O3" s="719"/>
      <c r="P3" s="719"/>
      <c r="Q3" s="809"/>
      <c r="R3" s="809"/>
      <c r="S3" s="719"/>
      <c r="T3" s="719"/>
      <c r="U3" s="717"/>
      <c r="V3" s="717"/>
      <c r="Y3" s="810"/>
      <c r="Z3" s="811"/>
      <c r="AA3" s="811"/>
      <c r="AB3" s="811"/>
      <c r="AC3" s="811"/>
      <c r="AD3" s="811"/>
      <c r="AE3" s="811"/>
      <c r="AF3" s="811"/>
      <c r="AG3" s="811"/>
      <c r="AH3" s="811"/>
      <c r="AI3" s="811"/>
      <c r="AU3" s="723"/>
      <c r="AV3" s="723"/>
      <c r="AW3" s="723"/>
      <c r="AX3" s="815" t="s">
        <v>253</v>
      </c>
      <c r="AY3" s="99" t="str">
        <f>IF(($E$4="National Non-Metropolitan Income Limits"),#REF!,AY2)</f>
        <v>MULTNOMAH</v>
      </c>
      <c r="AZ3" s="97">
        <v>1</v>
      </c>
      <c r="BA3" s="98">
        <f>2*BA2</f>
        <v>1692</v>
      </c>
      <c r="BB3" s="98">
        <f t="shared" ref="BB3:BF3" si="0">2*BB2</f>
        <v>1812</v>
      </c>
      <c r="BC3" s="98">
        <f t="shared" si="0"/>
        <v>2176</v>
      </c>
      <c r="BD3" s="98">
        <f t="shared" si="0"/>
        <v>2514</v>
      </c>
      <c r="BE3" s="98">
        <f t="shared" si="0"/>
        <v>2804</v>
      </c>
      <c r="BF3" s="98">
        <f t="shared" si="0"/>
        <v>3096</v>
      </c>
    </row>
    <row r="4" spans="1:58" s="75" customFormat="1" ht="15" x14ac:dyDescent="0.25">
      <c r="A4" s="720"/>
      <c r="B4" s="720"/>
      <c r="C4" s="720"/>
      <c r="D4" s="720"/>
      <c r="E4" s="1307" t="s">
        <v>1437</v>
      </c>
      <c r="F4" s="1308"/>
      <c r="G4" s="1308"/>
      <c r="H4" s="1308"/>
      <c r="I4" s="1308"/>
      <c r="J4" s="1308"/>
      <c r="K4" s="1309"/>
      <c r="O4" s="719"/>
      <c r="P4" s="719"/>
      <c r="Q4" s="809"/>
      <c r="R4" s="809"/>
      <c r="S4" s="719"/>
      <c r="T4" s="719"/>
      <c r="U4" s="717"/>
      <c r="V4" s="717"/>
      <c r="Y4" s="810"/>
      <c r="Z4" s="811"/>
      <c r="AA4" s="811"/>
      <c r="AB4" s="811"/>
      <c r="AC4" s="811"/>
      <c r="AD4" s="811"/>
      <c r="AE4" s="811"/>
      <c r="AF4" s="811"/>
      <c r="AG4" s="811"/>
      <c r="AH4" s="811"/>
      <c r="AI4" s="811"/>
      <c r="AU4" s="723"/>
      <c r="AV4" s="723"/>
      <c r="AW4" s="723" t="s">
        <v>1272</v>
      </c>
      <c r="AX4" s="814" t="str">
        <f>B6</f>
        <v>B</v>
      </c>
      <c r="AY4" s="92" t="str">
        <f>F6</f>
        <v>MULTNOMAH</v>
      </c>
      <c r="AZ4" s="93">
        <v>0.5</v>
      </c>
      <c r="BA4" s="94">
        <f>VLOOKUP($F$6,'LIHTCRents 20'!$A$19:$AE$54,26,FALSE)</f>
        <v>846</v>
      </c>
      <c r="BB4" s="94">
        <f>VLOOKUP($F$6,'LIHTCRents 20'!$A$19:$AE$54,27,FALSE)</f>
        <v>906</v>
      </c>
      <c r="BC4" s="94">
        <f>VLOOKUP($F$6,'LIHTCRents 20'!$A$19:$AE$54,28,FALSE)</f>
        <v>1088</v>
      </c>
      <c r="BD4" s="94">
        <f>VLOOKUP($F$6,'LIHTCRents 20'!$A$19:$AE$54,29,FALSE)</f>
        <v>1257</v>
      </c>
      <c r="BE4" s="94">
        <f>VLOOKUP($F$6,'LIHTCRents 20'!$A$19:$AE$54,30,FALSE)</f>
        <v>1402</v>
      </c>
      <c r="BF4" s="94">
        <f>VLOOKUP($F$6,'LIHTCRents 20'!$A$19:$AE$54,31,FALSE)</f>
        <v>1548</v>
      </c>
    </row>
    <row r="5" spans="1:58" s="75" customFormat="1" ht="15" x14ac:dyDescent="0.25">
      <c r="A5" s="720" t="s">
        <v>1269</v>
      </c>
      <c r="B5" s="1301" t="s">
        <v>1273</v>
      </c>
      <c r="C5" s="1302"/>
      <c r="D5" s="1303" t="s">
        <v>156</v>
      </c>
      <c r="E5" s="1303"/>
      <c r="F5" s="1304" t="s">
        <v>231</v>
      </c>
      <c r="G5" s="1305"/>
      <c r="H5" s="1305"/>
      <c r="I5" s="1305"/>
      <c r="J5" s="1306"/>
      <c r="K5" s="1300" t="s">
        <v>400</v>
      </c>
      <c r="L5" s="1300"/>
      <c r="M5" s="1300"/>
      <c r="N5" s="1300"/>
      <c r="O5" s="1337" t="s">
        <v>158</v>
      </c>
      <c r="P5" s="1337"/>
      <c r="Q5" s="1337"/>
      <c r="R5" s="964">
        <v>0.02</v>
      </c>
      <c r="S5" s="1338" t="s">
        <v>1386</v>
      </c>
      <c r="T5" s="1338"/>
      <c r="U5" s="1338"/>
      <c r="V5" s="1338"/>
      <c r="W5" s="1338"/>
      <c r="X5" s="1338"/>
      <c r="Y5" s="1338"/>
      <c r="Z5" s="1338"/>
      <c r="AA5" s="1338"/>
      <c r="AB5" s="1338"/>
      <c r="AC5" s="1338"/>
      <c r="AD5" s="1338"/>
      <c r="AE5" s="1338"/>
      <c r="AF5" s="1338"/>
      <c r="AG5" s="1338"/>
      <c r="AH5" s="1338"/>
      <c r="AI5" s="1338"/>
      <c r="AJ5" s="1338"/>
      <c r="AK5" s="1338"/>
      <c r="AL5" s="1338"/>
      <c r="AM5" s="1338"/>
      <c r="AN5" s="1338"/>
      <c r="AO5" s="1338"/>
      <c r="AP5" s="1338"/>
      <c r="AQ5" s="1338"/>
      <c r="AR5" s="1338"/>
      <c r="AS5" s="1338"/>
      <c r="AU5" s="723"/>
      <c r="AV5" s="723"/>
      <c r="AW5" s="723"/>
      <c r="AX5" s="815" t="s">
        <v>253</v>
      </c>
      <c r="AY5" s="99" t="str">
        <f>IF(($E$4="National Non-Metropolitan Income Limits"),#REF!,AY4)</f>
        <v>MULTNOMAH</v>
      </c>
      <c r="AZ5" s="97">
        <v>1</v>
      </c>
      <c r="BA5" s="98">
        <f>2*BA4</f>
        <v>1692</v>
      </c>
      <c r="BB5" s="98">
        <f t="shared" ref="BB5" si="1">2*BB4</f>
        <v>1812</v>
      </c>
      <c r="BC5" s="98">
        <f t="shared" ref="BC5" si="2">2*BC4</f>
        <v>2176</v>
      </c>
      <c r="BD5" s="98">
        <f t="shared" ref="BD5" si="3">2*BD4</f>
        <v>2514</v>
      </c>
      <c r="BE5" s="98">
        <f t="shared" ref="BE5" si="4">2*BE4</f>
        <v>2804</v>
      </c>
      <c r="BF5" s="98">
        <f t="shared" ref="BF5" si="5">2*BF4</f>
        <v>3096</v>
      </c>
    </row>
    <row r="6" spans="1:58" s="75" customFormat="1" ht="15" x14ac:dyDescent="0.25">
      <c r="A6" s="720" t="s">
        <v>1269</v>
      </c>
      <c r="B6" s="1301" t="s">
        <v>1274</v>
      </c>
      <c r="C6" s="1302"/>
      <c r="D6" s="1303" t="s">
        <v>156</v>
      </c>
      <c r="E6" s="1303"/>
      <c r="F6" s="1304" t="s">
        <v>231</v>
      </c>
      <c r="G6" s="1305"/>
      <c r="H6" s="1305"/>
      <c r="I6" s="1305"/>
      <c r="J6" s="1306"/>
      <c r="K6" s="1300" t="s">
        <v>400</v>
      </c>
      <c r="L6" s="1300"/>
      <c r="M6" s="1300"/>
      <c r="N6" s="1300"/>
      <c r="O6" s="813"/>
      <c r="P6" s="73"/>
      <c r="Q6" s="73"/>
      <c r="R6" s="73"/>
      <c r="S6" s="1338"/>
      <c r="T6" s="1338"/>
      <c r="U6" s="1338"/>
      <c r="V6" s="1338"/>
      <c r="W6" s="1338"/>
      <c r="X6" s="1338"/>
      <c r="Y6" s="1338"/>
      <c r="Z6" s="1338"/>
      <c r="AA6" s="1338"/>
      <c r="AB6" s="1338"/>
      <c r="AC6" s="1338"/>
      <c r="AD6" s="1338"/>
      <c r="AE6" s="1338"/>
      <c r="AF6" s="1338"/>
      <c r="AG6" s="1338"/>
      <c r="AH6" s="1338"/>
      <c r="AI6" s="1338"/>
      <c r="AJ6" s="1338"/>
      <c r="AK6" s="1338"/>
      <c r="AL6" s="1338"/>
      <c r="AM6" s="1338"/>
      <c r="AN6" s="1338"/>
      <c r="AO6" s="1338"/>
      <c r="AP6" s="1338"/>
      <c r="AQ6" s="1338"/>
      <c r="AR6" s="1338"/>
      <c r="AS6" s="1338"/>
      <c r="AU6" s="723"/>
      <c r="AV6" s="723"/>
      <c r="AW6" s="723" t="s">
        <v>1272</v>
      </c>
      <c r="AX6" s="814" t="str">
        <f>B7</f>
        <v>C</v>
      </c>
      <c r="AY6" s="92" t="str">
        <f>F7</f>
        <v>DESCHUTES</v>
      </c>
      <c r="AZ6" s="93">
        <v>0.5</v>
      </c>
      <c r="BA6" s="94">
        <f>VLOOKUP($F$7,'LIHTCRents 20'!$A$19:$AE$54,26,FALSE)</f>
        <v>671</v>
      </c>
      <c r="BB6" s="94">
        <f>VLOOKUP($F$7,'LIHTCRents 20'!$A$19:$AE$54,27,FALSE)</f>
        <v>718</v>
      </c>
      <c r="BC6" s="94">
        <f>VLOOKUP($F$7,'LIHTCRents 20'!$A$19:$AE$54,28,FALSE)</f>
        <v>862</v>
      </c>
      <c r="BD6" s="94">
        <f>VLOOKUP($F$7,'LIHTCRents 20'!$A$19:$AE$54,29,FALSE)</f>
        <v>996</v>
      </c>
      <c r="BE6" s="94">
        <f>VLOOKUP($F$7,'LIHTCRents 20'!$A$19:$AE$54,30,FALSE)</f>
        <v>1111</v>
      </c>
      <c r="BF6" s="94">
        <f>VLOOKUP($F$7,'LIHTCRents 20'!$A$19:$AE$54,31,FALSE)</f>
        <v>1226</v>
      </c>
    </row>
    <row r="7" spans="1:58" s="75" customFormat="1" ht="15" x14ac:dyDescent="0.25">
      <c r="A7" s="720" t="s">
        <v>1269</v>
      </c>
      <c r="B7" s="1301" t="s">
        <v>1275</v>
      </c>
      <c r="C7" s="1302"/>
      <c r="D7" s="1303" t="s">
        <v>156</v>
      </c>
      <c r="E7" s="1303"/>
      <c r="F7" s="1304" t="s">
        <v>214</v>
      </c>
      <c r="G7" s="1305"/>
      <c r="H7" s="1305"/>
      <c r="I7" s="1305"/>
      <c r="J7" s="1306"/>
      <c r="K7" s="1300" t="s">
        <v>400</v>
      </c>
      <c r="L7" s="1300"/>
      <c r="M7" s="1300"/>
      <c r="N7" s="1300"/>
      <c r="O7" s="813"/>
      <c r="P7" s="73"/>
      <c r="Q7" s="73"/>
      <c r="R7" s="73"/>
      <c r="S7" s="718"/>
      <c r="T7" s="718"/>
      <c r="U7" s="718"/>
      <c r="V7" s="718"/>
      <c r="W7" s="718"/>
      <c r="X7" s="718"/>
      <c r="Y7" s="718"/>
      <c r="Z7" s="718"/>
      <c r="AA7" s="718"/>
      <c r="AB7" s="718"/>
      <c r="AC7" s="718"/>
      <c r="AD7" s="718"/>
      <c r="AE7" s="718"/>
      <c r="AF7" s="718"/>
      <c r="AG7" s="718"/>
      <c r="AH7" s="718"/>
      <c r="AI7" s="718"/>
      <c r="AJ7" s="718"/>
      <c r="AK7" s="718"/>
      <c r="AL7" s="718"/>
      <c r="AM7" s="718"/>
      <c r="AN7" s="718"/>
      <c r="AO7" s="718"/>
      <c r="AP7" s="718"/>
      <c r="AQ7" s="718"/>
      <c r="AR7" s="718"/>
      <c r="AS7" s="718"/>
      <c r="AU7" s="723"/>
      <c r="AV7" s="723"/>
      <c r="AW7" s="723"/>
      <c r="AX7" s="815" t="s">
        <v>253</v>
      </c>
      <c r="AY7" s="99" t="str">
        <f>IF(($E$4="National Non-Metropolitan Income Limits"),#REF!,AY6)</f>
        <v>DESCHUTES</v>
      </c>
      <c r="AZ7" s="97">
        <v>1</v>
      </c>
      <c r="BA7" s="98">
        <f>2*BA6</f>
        <v>1342</v>
      </c>
      <c r="BB7" s="98">
        <f t="shared" ref="BB7" si="6">2*BB6</f>
        <v>1436</v>
      </c>
      <c r="BC7" s="98">
        <f t="shared" ref="BC7" si="7">2*BC6</f>
        <v>1724</v>
      </c>
      <c r="BD7" s="98">
        <f t="shared" ref="BD7" si="8">2*BD6</f>
        <v>1992</v>
      </c>
      <c r="BE7" s="98">
        <f t="shared" ref="BE7" si="9">2*BE6</f>
        <v>2222</v>
      </c>
      <c r="BF7" s="98">
        <f t="shared" ref="BF7" si="10">2*BF6</f>
        <v>2452</v>
      </c>
    </row>
    <row r="8" spans="1:58" s="75" customFormat="1" ht="15" x14ac:dyDescent="0.25">
      <c r="A8" s="720" t="s">
        <v>1269</v>
      </c>
      <c r="B8" s="1301" t="s">
        <v>1276</v>
      </c>
      <c r="C8" s="1302"/>
      <c r="D8" s="1303" t="s">
        <v>156</v>
      </c>
      <c r="E8" s="1303"/>
      <c r="F8" s="1304" t="s">
        <v>216</v>
      </c>
      <c r="G8" s="1305"/>
      <c r="H8" s="1305"/>
      <c r="I8" s="1305"/>
      <c r="J8" s="1306"/>
      <c r="K8" s="1300" t="s">
        <v>400</v>
      </c>
      <c r="L8" s="1300"/>
      <c r="M8" s="1300"/>
      <c r="N8" s="1300"/>
      <c r="O8" s="813"/>
      <c r="P8" s="1349" t="s">
        <v>1384</v>
      </c>
      <c r="Q8" s="1349"/>
      <c r="R8" s="1349"/>
      <c r="S8" s="1349"/>
      <c r="T8" s="1349"/>
      <c r="U8" s="1349"/>
      <c r="V8" s="1349"/>
      <c r="W8" s="1349"/>
      <c r="X8" s="1349"/>
      <c r="Y8" s="1349"/>
      <c r="Z8" s="1349"/>
      <c r="AA8" s="1349"/>
      <c r="AB8" s="1349"/>
      <c r="AC8" s="1349"/>
      <c r="AD8" s="1349"/>
      <c r="AE8" s="1349"/>
      <c r="AF8" s="1349"/>
      <c r="AG8" s="1349"/>
      <c r="AH8" s="1349"/>
      <c r="AI8" s="1349"/>
      <c r="AJ8" s="1349"/>
      <c r="AK8" s="1349"/>
      <c r="AL8" s="1349"/>
      <c r="AM8" s="1349"/>
      <c r="AN8" s="1349"/>
      <c r="AO8" s="1349"/>
      <c r="AP8" s="1349"/>
      <c r="AQ8" s="1349"/>
      <c r="AR8" s="1349"/>
      <c r="AS8" s="1349"/>
      <c r="AU8" s="723"/>
      <c r="AV8" s="723"/>
      <c r="AW8" s="723" t="s">
        <v>1272</v>
      </c>
      <c r="AX8" s="814" t="str">
        <f>B8</f>
        <v>D</v>
      </c>
      <c r="AY8" s="92" t="str">
        <f>F8</f>
        <v>GILLIAM</v>
      </c>
      <c r="AZ8" s="93">
        <v>0.5</v>
      </c>
      <c r="BA8" s="94">
        <f>VLOOKUP($F$8,'LIHTCRents 20'!$A$19:$AE$54,26,FALSE)</f>
        <v>537</v>
      </c>
      <c r="BB8" s="94">
        <f>VLOOKUP($F$8,'LIHTCRents 20'!$A$19:$AE$54,27,FALSE)</f>
        <v>576</v>
      </c>
      <c r="BC8" s="94">
        <f>VLOOKUP($F$8,'LIHTCRents 20'!$A$19:$AE$54,28,FALSE)</f>
        <v>691</v>
      </c>
      <c r="BD8" s="94">
        <f>VLOOKUP($F$8,'LIHTCRents 20'!$A$19:$AE$54,29,FALSE)</f>
        <v>798</v>
      </c>
      <c r="BE8" s="94">
        <f>VLOOKUP($F$8,'LIHTCRents 20'!$A$19:$AE$54,30,FALSE)</f>
        <v>891</v>
      </c>
      <c r="BF8" s="94">
        <f>VLOOKUP($F$8,'LIHTCRents 20'!$A$19:$AE$54,31,FALSE)</f>
        <v>983</v>
      </c>
    </row>
    <row r="9" spans="1:58" ht="15" x14ac:dyDescent="0.25">
      <c r="A9" s="720" t="s">
        <v>1269</v>
      </c>
      <c r="B9" s="1301" t="s">
        <v>1277</v>
      </c>
      <c r="C9" s="1302"/>
      <c r="D9" s="1303" t="s">
        <v>156</v>
      </c>
      <c r="E9" s="1303"/>
      <c r="F9" s="1304" t="s">
        <v>218</v>
      </c>
      <c r="G9" s="1305"/>
      <c r="H9" s="1305"/>
      <c r="I9" s="1305"/>
      <c r="J9" s="1306"/>
      <c r="K9" s="1300" t="s">
        <v>400</v>
      </c>
      <c r="L9" s="1300"/>
      <c r="M9" s="1300"/>
      <c r="N9" s="1300"/>
      <c r="O9" s="19"/>
      <c r="P9" s="1349"/>
      <c r="Q9" s="1349"/>
      <c r="R9" s="1349"/>
      <c r="S9" s="1349"/>
      <c r="T9" s="1349"/>
      <c r="U9" s="1349"/>
      <c r="V9" s="1349"/>
      <c r="W9" s="1349"/>
      <c r="X9" s="1349"/>
      <c r="Y9" s="1349"/>
      <c r="Z9" s="1349"/>
      <c r="AA9" s="1349"/>
      <c r="AB9" s="1349"/>
      <c r="AC9" s="1349"/>
      <c r="AD9" s="1349"/>
      <c r="AE9" s="1349"/>
      <c r="AF9" s="1349"/>
      <c r="AG9" s="1349"/>
      <c r="AH9" s="1349"/>
      <c r="AI9" s="1349"/>
      <c r="AJ9" s="1349"/>
      <c r="AK9" s="1349"/>
      <c r="AL9" s="1349"/>
      <c r="AM9" s="1349"/>
      <c r="AN9" s="1349"/>
      <c r="AO9" s="1349"/>
      <c r="AP9" s="1349"/>
      <c r="AQ9" s="1349"/>
      <c r="AR9" s="1349"/>
      <c r="AS9" s="1349"/>
      <c r="AW9" s="723"/>
      <c r="AX9" s="815" t="s">
        <v>253</v>
      </c>
      <c r="AY9" s="99" t="str">
        <f>IF(($E$4="National Non-Metropolitan Income Limits"),#REF!,AY8)</f>
        <v>GILLIAM</v>
      </c>
      <c r="AZ9" s="97">
        <v>1</v>
      </c>
      <c r="BA9" s="98">
        <f>2*BA8</f>
        <v>1074</v>
      </c>
      <c r="BB9" s="98">
        <f t="shared" ref="BB9" si="11">2*BB8</f>
        <v>1152</v>
      </c>
      <c r="BC9" s="98">
        <f t="shared" ref="BC9" si="12">2*BC8</f>
        <v>1382</v>
      </c>
      <c r="BD9" s="98">
        <f t="shared" ref="BD9" si="13">2*BD8</f>
        <v>1596</v>
      </c>
      <c r="BE9" s="98">
        <f t="shared" ref="BE9" si="14">2*BE8</f>
        <v>1782</v>
      </c>
      <c r="BF9" s="98">
        <f t="shared" ref="BF9" si="15">2*BF8</f>
        <v>1966</v>
      </c>
    </row>
    <row r="10" spans="1:58" ht="15" x14ac:dyDescent="0.25">
      <c r="A10" s="720" t="s">
        <v>1269</v>
      </c>
      <c r="B10" s="1301" t="s">
        <v>1278</v>
      </c>
      <c r="C10" s="1302"/>
      <c r="D10" s="1303" t="s">
        <v>156</v>
      </c>
      <c r="E10" s="1303"/>
      <c r="F10" s="1304" t="s">
        <v>221</v>
      </c>
      <c r="G10" s="1305"/>
      <c r="H10" s="1305"/>
      <c r="I10" s="1305"/>
      <c r="J10" s="1306"/>
      <c r="K10" s="1300" t="s">
        <v>400</v>
      </c>
      <c r="L10" s="1300"/>
      <c r="M10" s="1300"/>
      <c r="N10" s="1300"/>
      <c r="O10" s="717"/>
      <c r="P10" s="1349"/>
      <c r="Q10" s="1349"/>
      <c r="R10" s="1349"/>
      <c r="S10" s="1349"/>
      <c r="T10" s="1349"/>
      <c r="U10" s="1349"/>
      <c r="V10" s="1349"/>
      <c r="W10" s="1349"/>
      <c r="X10" s="1349"/>
      <c r="Y10" s="1349"/>
      <c r="Z10" s="1349"/>
      <c r="AA10" s="1349"/>
      <c r="AB10" s="1349"/>
      <c r="AC10" s="1349"/>
      <c r="AD10" s="1349"/>
      <c r="AE10" s="1349"/>
      <c r="AF10" s="1349"/>
      <c r="AG10" s="1349"/>
      <c r="AH10" s="1349"/>
      <c r="AI10" s="1349"/>
      <c r="AJ10" s="1349"/>
      <c r="AK10" s="1349"/>
      <c r="AL10" s="1349"/>
      <c r="AM10" s="1349"/>
      <c r="AN10" s="1349"/>
      <c r="AO10" s="1349"/>
      <c r="AP10" s="1349"/>
      <c r="AQ10" s="1349"/>
      <c r="AR10" s="1349"/>
      <c r="AS10" s="1349"/>
      <c r="AW10" s="723" t="s">
        <v>1272</v>
      </c>
      <c r="AX10" s="814" t="str">
        <f>B9</f>
        <v>E</v>
      </c>
      <c r="AY10" s="92" t="str">
        <f>F9</f>
        <v>HARNEY</v>
      </c>
      <c r="AZ10" s="93">
        <v>0.5</v>
      </c>
      <c r="BA10" s="94">
        <f>VLOOKUP($F$9,'LIHTCRents 20'!$A$19:$AE$54,26,FALSE)</f>
        <v>537</v>
      </c>
      <c r="BB10" s="94">
        <f>VLOOKUP($F$9,'LIHTCRents 20'!$A$19:$AE$54,27,FALSE)</f>
        <v>576</v>
      </c>
      <c r="BC10" s="94">
        <f>VLOOKUP($F$9,'LIHTCRents 20'!$A$19:$AE$54,28,FALSE)</f>
        <v>691</v>
      </c>
      <c r="BD10" s="94">
        <f>VLOOKUP($F$9,'LIHTCRents 20'!$A$19:$AE$54,29,FALSE)</f>
        <v>798</v>
      </c>
      <c r="BE10" s="94">
        <f>VLOOKUP($F$9,'LIHTCRents 20'!$A$19:$AE$54,30,FALSE)</f>
        <v>891</v>
      </c>
      <c r="BF10" s="94">
        <f>VLOOKUP($F$9,'LIHTCRents 20'!$A$19:$AE$54,31,FALSE)</f>
        <v>983</v>
      </c>
    </row>
    <row r="11" spans="1:58" x14ac:dyDescent="0.2">
      <c r="P11" s="1349"/>
      <c r="Q11" s="1349"/>
      <c r="R11" s="1349"/>
      <c r="S11" s="1349"/>
      <c r="T11" s="1349"/>
      <c r="U11" s="1349"/>
      <c r="V11" s="1349"/>
      <c r="W11" s="1349"/>
      <c r="X11" s="1349"/>
      <c r="Y11" s="1349"/>
      <c r="Z11" s="1349"/>
      <c r="AA11" s="1349"/>
      <c r="AB11" s="1349"/>
      <c r="AC11" s="1349"/>
      <c r="AD11" s="1349"/>
      <c r="AE11" s="1349"/>
      <c r="AF11" s="1349"/>
      <c r="AG11" s="1349"/>
      <c r="AH11" s="1349"/>
      <c r="AI11" s="1349"/>
      <c r="AJ11" s="1349"/>
      <c r="AK11" s="1349"/>
      <c r="AL11" s="1349"/>
      <c r="AM11" s="1349"/>
      <c r="AN11" s="1349"/>
      <c r="AO11" s="1349"/>
      <c r="AP11" s="1349"/>
      <c r="AQ11" s="1349"/>
      <c r="AR11" s="1349"/>
      <c r="AS11" s="1349"/>
      <c r="AW11" s="723"/>
      <c r="AX11" s="815" t="s">
        <v>253</v>
      </c>
      <c r="AY11" s="99" t="str">
        <f>IF(($E$4="National Non-Metropolitan Income Limits"),#REF!,AY10)</f>
        <v>HARNEY</v>
      </c>
      <c r="AZ11" s="97">
        <v>1</v>
      </c>
      <c r="BA11" s="98">
        <f>2*BA10</f>
        <v>1074</v>
      </c>
      <c r="BB11" s="98">
        <f t="shared" ref="BB11" si="16">2*BB10</f>
        <v>1152</v>
      </c>
      <c r="BC11" s="98">
        <f t="shared" ref="BC11" si="17">2*BC10</f>
        <v>1382</v>
      </c>
      <c r="BD11" s="98">
        <f t="shared" ref="BD11" si="18">2*BD10</f>
        <v>1596</v>
      </c>
      <c r="BE11" s="98">
        <f t="shared" ref="BE11" si="19">2*BE10</f>
        <v>1782</v>
      </c>
      <c r="BF11" s="98">
        <f t="shared" ref="BF11" si="20">2*BF10</f>
        <v>1966</v>
      </c>
    </row>
    <row r="12" spans="1:58" x14ac:dyDescent="0.2">
      <c r="A12" s="816"/>
      <c r="B12" s="816"/>
      <c r="C12" s="816"/>
      <c r="D12" s="816"/>
      <c r="E12" s="816"/>
      <c r="M12" s="812"/>
      <c r="N12" s="813"/>
      <c r="AW12" s="723" t="s">
        <v>1272</v>
      </c>
      <c r="AX12" s="814" t="str">
        <f>B10</f>
        <v>F</v>
      </c>
      <c r="AY12" s="92" t="str">
        <f>F10</f>
        <v>JEFFERSON</v>
      </c>
      <c r="AZ12" s="93">
        <v>0.5</v>
      </c>
      <c r="BA12" s="94">
        <f>VLOOKUP($F$10,'LIHTCRents 20'!$A$19:$AE$54,26,FALSE)</f>
        <v>537</v>
      </c>
      <c r="BB12" s="94">
        <f>VLOOKUP($F$10,'LIHTCRents 20'!$A$19:$AE$54,27,FALSE)</f>
        <v>576</v>
      </c>
      <c r="BC12" s="94">
        <f>VLOOKUP($F$10,'LIHTCRents 20'!$A$19:$AE$54,28,FALSE)</f>
        <v>691</v>
      </c>
      <c r="BD12" s="94">
        <f>VLOOKUP($F$10,'LIHTCRents 20'!$A$19:$AE$54,29,FALSE)</f>
        <v>798</v>
      </c>
      <c r="BE12" s="94">
        <f>VLOOKUP($F$10,'LIHTCRents 20'!$A$19:$AE$54,30,FALSE)</f>
        <v>891</v>
      </c>
      <c r="BF12" s="94">
        <f>VLOOKUP($F$10,'LIHTCRents 20'!$A$19:$AE$54,31,FALSE)</f>
        <v>983</v>
      </c>
    </row>
    <row r="13" spans="1:58" s="75" customFormat="1" x14ac:dyDescent="0.2">
      <c r="A13" s="1339" t="s">
        <v>971</v>
      </c>
      <c r="B13" s="1339"/>
      <c r="C13" s="1339"/>
      <c r="D13" s="1340"/>
      <c r="E13" s="1340"/>
      <c r="F13" s="82"/>
      <c r="G13" s="82"/>
      <c r="H13" s="82"/>
      <c r="I13" s="82"/>
      <c r="J13" s="82"/>
      <c r="L13" s="82"/>
      <c r="M13" s="82"/>
      <c r="N13" s="82"/>
      <c r="O13" s="83"/>
      <c r="P13" s="1348" t="s">
        <v>244</v>
      </c>
      <c r="Q13" s="1348"/>
      <c r="R13" s="1348"/>
      <c r="S13" s="1348"/>
      <c r="T13" s="1348"/>
      <c r="U13" s="1348"/>
      <c r="V13" s="1348"/>
      <c r="W13" s="1348"/>
      <c r="X13" s="1348"/>
      <c r="Y13" s="1348"/>
      <c r="Z13" s="1348"/>
      <c r="AA13" s="1348"/>
      <c r="AB13" s="1348"/>
      <c r="AC13" s="1348"/>
      <c r="AD13" s="1348"/>
      <c r="AE13" s="1348"/>
      <c r="AF13" s="1348"/>
      <c r="AG13" s="1348"/>
      <c r="AH13" s="1348"/>
      <c r="AI13" s="1348"/>
      <c r="AJ13" s="1348"/>
      <c r="AK13" s="1348"/>
      <c r="AL13" s="1348"/>
      <c r="AM13" s="1348"/>
      <c r="AN13" s="1348"/>
      <c r="AO13" s="1348"/>
      <c r="AP13" s="1348"/>
      <c r="AQ13" s="1348"/>
      <c r="AR13" s="1348"/>
      <c r="AS13" s="1348"/>
      <c r="AU13" s="723"/>
      <c r="AV13" s="723"/>
      <c r="AW13" s="723"/>
      <c r="AX13" s="815" t="s">
        <v>253</v>
      </c>
      <c r="AY13" s="99" t="str">
        <f>IF(($E$4="National Non-Metropolitan Income Limits"),#REF!,AY12)</f>
        <v>JEFFERSON</v>
      </c>
      <c r="AZ13" s="97">
        <v>1</v>
      </c>
      <c r="BA13" s="98">
        <f>2*BA12</f>
        <v>1074</v>
      </c>
      <c r="BB13" s="98">
        <f t="shared" ref="BB13" si="21">2*BB12</f>
        <v>1152</v>
      </c>
      <c r="BC13" s="98">
        <f t="shared" ref="BC13" si="22">2*BC12</f>
        <v>1382</v>
      </c>
      <c r="BD13" s="98">
        <f t="shared" ref="BD13" si="23">2*BD12</f>
        <v>1596</v>
      </c>
      <c r="BE13" s="98">
        <f t="shared" ref="BE13" si="24">2*BE12</f>
        <v>1782</v>
      </c>
      <c r="BF13" s="98">
        <f t="shared" ref="BF13" si="25">2*BF12</f>
        <v>1966</v>
      </c>
    </row>
    <row r="14" spans="1:58" ht="58.5" customHeight="1" x14ac:dyDescent="0.2">
      <c r="A14" s="583" t="s">
        <v>979</v>
      </c>
      <c r="B14" s="86" t="s">
        <v>159</v>
      </c>
      <c r="C14" s="86" t="s">
        <v>1057</v>
      </c>
      <c r="D14" s="86" t="s">
        <v>972</v>
      </c>
      <c r="E14" s="86" t="s">
        <v>160</v>
      </c>
      <c r="F14" s="84" t="s">
        <v>853</v>
      </c>
      <c r="G14" s="84" t="s">
        <v>161</v>
      </c>
      <c r="H14" s="84" t="s">
        <v>162</v>
      </c>
      <c r="I14" s="87"/>
      <c r="J14" s="84" t="s">
        <v>163</v>
      </c>
      <c r="K14" s="88"/>
      <c r="L14" s="84" t="s">
        <v>164</v>
      </c>
      <c r="M14" s="87"/>
      <c r="N14" s="84" t="s">
        <v>924</v>
      </c>
      <c r="P14" s="85">
        <v>1</v>
      </c>
      <c r="Q14" s="85">
        <v>2</v>
      </c>
      <c r="R14" s="85">
        <v>3</v>
      </c>
      <c r="S14" s="85">
        <v>4</v>
      </c>
      <c r="T14" s="85">
        <v>5</v>
      </c>
      <c r="U14" s="85">
        <v>6</v>
      </c>
      <c r="V14" s="85">
        <v>7</v>
      </c>
      <c r="W14" s="85">
        <v>8</v>
      </c>
      <c r="X14" s="85">
        <v>9</v>
      </c>
      <c r="Y14" s="85">
        <v>10</v>
      </c>
      <c r="Z14" s="85">
        <v>11</v>
      </c>
      <c r="AA14" s="85">
        <v>12</v>
      </c>
      <c r="AB14" s="85">
        <v>13</v>
      </c>
      <c r="AC14" s="85">
        <v>14</v>
      </c>
      <c r="AD14" s="85">
        <v>15</v>
      </c>
      <c r="AE14" s="85">
        <v>16</v>
      </c>
      <c r="AF14" s="85">
        <v>17</v>
      </c>
      <c r="AG14" s="85">
        <v>18</v>
      </c>
      <c r="AH14" s="85">
        <v>19</v>
      </c>
      <c r="AI14" s="85">
        <v>20</v>
      </c>
      <c r="AJ14" s="85">
        <v>21</v>
      </c>
      <c r="AK14" s="85">
        <v>22</v>
      </c>
      <c r="AL14" s="85">
        <v>23</v>
      </c>
      <c r="AM14" s="85">
        <v>24</v>
      </c>
      <c r="AN14" s="85">
        <v>25</v>
      </c>
      <c r="AO14" s="85">
        <v>26</v>
      </c>
      <c r="AP14" s="85">
        <v>27</v>
      </c>
      <c r="AQ14" s="85">
        <v>28</v>
      </c>
      <c r="AR14" s="85">
        <v>29</v>
      </c>
      <c r="AS14" s="85">
        <v>30</v>
      </c>
      <c r="AT14" s="346"/>
      <c r="AU14" s="113" t="s">
        <v>1058</v>
      </c>
      <c r="AV14" s="113" t="s">
        <v>1059</v>
      </c>
    </row>
    <row r="15" spans="1:58" ht="3" customHeight="1" x14ac:dyDescent="0.2">
      <c r="A15" s="74"/>
      <c r="B15" s="74"/>
      <c r="C15" s="74"/>
      <c r="D15" s="74"/>
      <c r="E15" s="74"/>
      <c r="G15" s="76"/>
      <c r="H15" s="76"/>
      <c r="J15" s="76"/>
      <c r="K15" s="76"/>
      <c r="L15" s="76"/>
      <c r="N15" s="76"/>
      <c r="P15" s="76"/>
      <c r="Q15" s="76"/>
      <c r="R15" s="76"/>
      <c r="S15" s="76"/>
      <c r="AT15" s="346"/>
    </row>
    <row r="16" spans="1:58" x14ac:dyDescent="0.2">
      <c r="A16" s="1110"/>
      <c r="B16" s="1110"/>
      <c r="C16" s="1111"/>
      <c r="D16" s="1112"/>
      <c r="E16" s="1113"/>
      <c r="F16" s="1114"/>
      <c r="G16" s="316" t="str">
        <f t="shared" ref="G16:G57" si="26">IF((B16=""),"-",IF((B16=0),(H16/BA16),IF((B16=1),(H16/BB16),IF((B16=2),(H16/BC16),IF((B16=3),(H16/BD16),IF((B16=4),(H16/BE16),IF((B16=5),(H16/BF16))))))))</f>
        <v>-</v>
      </c>
      <c r="H16" s="1115"/>
      <c r="I16" s="108" t="s">
        <v>153</v>
      </c>
      <c r="J16" s="1116"/>
      <c r="K16" s="108" t="s">
        <v>165</v>
      </c>
      <c r="L16" s="319">
        <f t="shared" ref="L16:L29" si="27">H16-J16</f>
        <v>0</v>
      </c>
      <c r="M16" s="325" t="s">
        <v>166</v>
      </c>
      <c r="N16" s="1117"/>
      <c r="O16" s="109" t="s">
        <v>165</v>
      </c>
      <c r="P16" s="309">
        <f>L16*N16*12</f>
        <v>0</v>
      </c>
      <c r="Q16" s="309">
        <f t="shared" ref="Q16:AS16" si="28">(+P16*$R$5)+P16</f>
        <v>0</v>
      </c>
      <c r="R16" s="309">
        <f t="shared" si="28"/>
        <v>0</v>
      </c>
      <c r="S16" s="309">
        <f t="shared" si="28"/>
        <v>0</v>
      </c>
      <c r="T16" s="309">
        <f t="shared" si="28"/>
        <v>0</v>
      </c>
      <c r="U16" s="309">
        <f t="shared" si="28"/>
        <v>0</v>
      </c>
      <c r="V16" s="309">
        <f t="shared" si="28"/>
        <v>0</v>
      </c>
      <c r="W16" s="309">
        <f t="shared" si="28"/>
        <v>0</v>
      </c>
      <c r="X16" s="309">
        <f t="shared" si="28"/>
        <v>0</v>
      </c>
      <c r="Y16" s="309">
        <f t="shared" si="28"/>
        <v>0</v>
      </c>
      <c r="Z16" s="309">
        <f t="shared" si="28"/>
        <v>0</v>
      </c>
      <c r="AA16" s="309">
        <f t="shared" si="28"/>
        <v>0</v>
      </c>
      <c r="AB16" s="309">
        <f t="shared" si="28"/>
        <v>0</v>
      </c>
      <c r="AC16" s="309">
        <f t="shared" si="28"/>
        <v>0</v>
      </c>
      <c r="AD16" s="309">
        <f t="shared" si="28"/>
        <v>0</v>
      </c>
      <c r="AE16" s="309">
        <f t="shared" si="28"/>
        <v>0</v>
      </c>
      <c r="AF16" s="309">
        <f t="shared" si="28"/>
        <v>0</v>
      </c>
      <c r="AG16" s="309">
        <f t="shared" si="28"/>
        <v>0</v>
      </c>
      <c r="AH16" s="309">
        <f t="shared" si="28"/>
        <v>0</v>
      </c>
      <c r="AI16" s="309">
        <f t="shared" si="28"/>
        <v>0</v>
      </c>
      <c r="AJ16" s="309">
        <f t="shared" si="28"/>
        <v>0</v>
      </c>
      <c r="AK16" s="309">
        <f t="shared" si="28"/>
        <v>0</v>
      </c>
      <c r="AL16" s="309">
        <f t="shared" si="28"/>
        <v>0</v>
      </c>
      <c r="AM16" s="309">
        <f t="shared" si="28"/>
        <v>0</v>
      </c>
      <c r="AN16" s="309">
        <f t="shared" si="28"/>
        <v>0</v>
      </c>
      <c r="AO16" s="309">
        <f t="shared" si="28"/>
        <v>0</v>
      </c>
      <c r="AP16" s="309">
        <f t="shared" si="28"/>
        <v>0</v>
      </c>
      <c r="AQ16" s="309">
        <f t="shared" si="28"/>
        <v>0</v>
      </c>
      <c r="AR16" s="309">
        <f t="shared" si="28"/>
        <v>0</v>
      </c>
      <c r="AS16" s="309">
        <f t="shared" si="28"/>
        <v>0</v>
      </c>
      <c r="AT16" s="346">
        <f t="shared" ref="AT16:AT29" si="29">F16*N16</f>
        <v>0</v>
      </c>
      <c r="AU16" s="629">
        <f>IF(C16="Affordable",F16*N16,0)</f>
        <v>0</v>
      </c>
      <c r="AV16" s="629">
        <f>IF(C16="Market",F16*N16,0)</f>
        <v>0</v>
      </c>
      <c r="BA16" s="827" t="str">
        <f t="shared" ref="BA16:BF25" si="30">IF(($A16=$B$5),BA$3,IF(($A16=$B$6),BA$5,IF(($A16=$B$7),BA$7,IF(($A16=$B$8),BA$9,IF(($A16=$B$9),BA$11,IF(($A16=$B$10),BA$13,""))))))</f>
        <v/>
      </c>
      <c r="BB16" s="827" t="str">
        <f t="shared" si="30"/>
        <v/>
      </c>
      <c r="BC16" s="827" t="str">
        <f t="shared" si="30"/>
        <v/>
      </c>
      <c r="BD16" s="827" t="str">
        <f t="shared" si="30"/>
        <v/>
      </c>
      <c r="BE16" s="827" t="str">
        <f t="shared" si="30"/>
        <v/>
      </c>
      <c r="BF16" s="827" t="str">
        <f t="shared" si="30"/>
        <v/>
      </c>
    </row>
    <row r="17" spans="1:58" x14ac:dyDescent="0.2">
      <c r="A17" s="1110"/>
      <c r="B17" s="1110"/>
      <c r="C17" s="1111"/>
      <c r="D17" s="1112"/>
      <c r="E17" s="1113"/>
      <c r="F17" s="1114"/>
      <c r="G17" s="316" t="str">
        <f t="shared" si="26"/>
        <v>-</v>
      </c>
      <c r="H17" s="1115"/>
      <c r="I17" s="108" t="s">
        <v>153</v>
      </c>
      <c r="J17" s="1116"/>
      <c r="K17" s="108" t="s">
        <v>165</v>
      </c>
      <c r="L17" s="319">
        <f t="shared" si="27"/>
        <v>0</v>
      </c>
      <c r="M17" s="325" t="s">
        <v>166</v>
      </c>
      <c r="N17" s="1117"/>
      <c r="O17" s="109" t="s">
        <v>165</v>
      </c>
      <c r="P17" s="309">
        <f t="shared" ref="P17:P29" si="31">L17*N17*12</f>
        <v>0</v>
      </c>
      <c r="Q17" s="309">
        <f t="shared" ref="Q17:AS17" si="32">(+P17*$R$5)+P17</f>
        <v>0</v>
      </c>
      <c r="R17" s="309">
        <f t="shared" si="32"/>
        <v>0</v>
      </c>
      <c r="S17" s="309">
        <f t="shared" si="32"/>
        <v>0</v>
      </c>
      <c r="T17" s="309">
        <f t="shared" si="32"/>
        <v>0</v>
      </c>
      <c r="U17" s="309">
        <f t="shared" si="32"/>
        <v>0</v>
      </c>
      <c r="V17" s="309">
        <f t="shared" si="32"/>
        <v>0</v>
      </c>
      <c r="W17" s="309">
        <f t="shared" si="32"/>
        <v>0</v>
      </c>
      <c r="X17" s="309">
        <f t="shared" si="32"/>
        <v>0</v>
      </c>
      <c r="Y17" s="309">
        <f t="shared" si="32"/>
        <v>0</v>
      </c>
      <c r="Z17" s="309">
        <f t="shared" si="32"/>
        <v>0</v>
      </c>
      <c r="AA17" s="309">
        <f t="shared" si="32"/>
        <v>0</v>
      </c>
      <c r="AB17" s="309">
        <f t="shared" si="32"/>
        <v>0</v>
      </c>
      <c r="AC17" s="309">
        <f t="shared" si="32"/>
        <v>0</v>
      </c>
      <c r="AD17" s="309">
        <f t="shared" si="32"/>
        <v>0</v>
      </c>
      <c r="AE17" s="309">
        <f t="shared" si="32"/>
        <v>0</v>
      </c>
      <c r="AF17" s="309">
        <f t="shared" si="32"/>
        <v>0</v>
      </c>
      <c r="AG17" s="309">
        <f t="shared" si="32"/>
        <v>0</v>
      </c>
      <c r="AH17" s="309">
        <f t="shared" si="32"/>
        <v>0</v>
      </c>
      <c r="AI17" s="309">
        <f t="shared" si="32"/>
        <v>0</v>
      </c>
      <c r="AJ17" s="309">
        <f t="shared" si="32"/>
        <v>0</v>
      </c>
      <c r="AK17" s="309">
        <f t="shared" si="32"/>
        <v>0</v>
      </c>
      <c r="AL17" s="309">
        <f t="shared" si="32"/>
        <v>0</v>
      </c>
      <c r="AM17" s="309">
        <f t="shared" si="32"/>
        <v>0</v>
      </c>
      <c r="AN17" s="309">
        <f t="shared" si="32"/>
        <v>0</v>
      </c>
      <c r="AO17" s="309">
        <f t="shared" si="32"/>
        <v>0</v>
      </c>
      <c r="AP17" s="309">
        <f t="shared" si="32"/>
        <v>0</v>
      </c>
      <c r="AQ17" s="309">
        <f t="shared" si="32"/>
        <v>0</v>
      </c>
      <c r="AR17" s="309">
        <f t="shared" si="32"/>
        <v>0</v>
      </c>
      <c r="AS17" s="309">
        <f t="shared" si="32"/>
        <v>0</v>
      </c>
      <c r="AT17" s="346">
        <f t="shared" si="29"/>
        <v>0</v>
      </c>
      <c r="AU17" s="629">
        <f t="shared" ref="AU17:AU57" si="33">IF(C17="Affordable",F17*N17,0)</f>
        <v>0</v>
      </c>
      <c r="AV17" s="629">
        <f t="shared" ref="AV17:AV57" si="34">IF(C17="Market",F17*N17,0)</f>
        <v>0</v>
      </c>
      <c r="BA17" s="827" t="str">
        <f t="shared" si="30"/>
        <v/>
      </c>
      <c r="BB17" s="827" t="str">
        <f t="shared" si="30"/>
        <v/>
      </c>
      <c r="BC17" s="827" t="str">
        <f t="shared" si="30"/>
        <v/>
      </c>
      <c r="BD17" s="827" t="str">
        <f t="shared" si="30"/>
        <v/>
      </c>
      <c r="BE17" s="827" t="str">
        <f t="shared" si="30"/>
        <v/>
      </c>
      <c r="BF17" s="827" t="str">
        <f t="shared" si="30"/>
        <v/>
      </c>
    </row>
    <row r="18" spans="1:58" x14ac:dyDescent="0.2">
      <c r="A18" s="1110"/>
      <c r="B18" s="1110"/>
      <c r="C18" s="1111"/>
      <c r="D18" s="1112"/>
      <c r="E18" s="1113"/>
      <c r="F18" s="1114"/>
      <c r="G18" s="316" t="str">
        <f t="shared" si="26"/>
        <v>-</v>
      </c>
      <c r="H18" s="1115"/>
      <c r="I18" s="108" t="s">
        <v>153</v>
      </c>
      <c r="J18" s="1116"/>
      <c r="K18" s="108" t="s">
        <v>165</v>
      </c>
      <c r="L18" s="319">
        <f t="shared" si="27"/>
        <v>0</v>
      </c>
      <c r="M18" s="325" t="s">
        <v>166</v>
      </c>
      <c r="N18" s="1117"/>
      <c r="O18" s="109" t="s">
        <v>165</v>
      </c>
      <c r="P18" s="309">
        <f t="shared" si="31"/>
        <v>0</v>
      </c>
      <c r="Q18" s="309">
        <f t="shared" ref="Q18:AS18" si="35">(+P18*$R$5)+P18</f>
        <v>0</v>
      </c>
      <c r="R18" s="309">
        <f t="shared" si="35"/>
        <v>0</v>
      </c>
      <c r="S18" s="309">
        <f t="shared" si="35"/>
        <v>0</v>
      </c>
      <c r="T18" s="309">
        <f t="shared" si="35"/>
        <v>0</v>
      </c>
      <c r="U18" s="309">
        <f t="shared" si="35"/>
        <v>0</v>
      </c>
      <c r="V18" s="309">
        <f t="shared" si="35"/>
        <v>0</v>
      </c>
      <c r="W18" s="309">
        <f t="shared" si="35"/>
        <v>0</v>
      </c>
      <c r="X18" s="309">
        <f t="shared" si="35"/>
        <v>0</v>
      </c>
      <c r="Y18" s="309">
        <f t="shared" si="35"/>
        <v>0</v>
      </c>
      <c r="Z18" s="309">
        <f t="shared" si="35"/>
        <v>0</v>
      </c>
      <c r="AA18" s="309">
        <f t="shared" si="35"/>
        <v>0</v>
      </c>
      <c r="AB18" s="309">
        <f t="shared" si="35"/>
        <v>0</v>
      </c>
      <c r="AC18" s="309">
        <f t="shared" si="35"/>
        <v>0</v>
      </c>
      <c r="AD18" s="309">
        <f t="shared" si="35"/>
        <v>0</v>
      </c>
      <c r="AE18" s="309">
        <f t="shared" si="35"/>
        <v>0</v>
      </c>
      <c r="AF18" s="309">
        <f t="shared" si="35"/>
        <v>0</v>
      </c>
      <c r="AG18" s="309">
        <f t="shared" si="35"/>
        <v>0</v>
      </c>
      <c r="AH18" s="309">
        <f t="shared" si="35"/>
        <v>0</v>
      </c>
      <c r="AI18" s="309">
        <f t="shared" si="35"/>
        <v>0</v>
      </c>
      <c r="AJ18" s="309">
        <f t="shared" si="35"/>
        <v>0</v>
      </c>
      <c r="AK18" s="309">
        <f t="shared" si="35"/>
        <v>0</v>
      </c>
      <c r="AL18" s="309">
        <f t="shared" si="35"/>
        <v>0</v>
      </c>
      <c r="AM18" s="309">
        <f t="shared" si="35"/>
        <v>0</v>
      </c>
      <c r="AN18" s="309">
        <f t="shared" si="35"/>
        <v>0</v>
      </c>
      <c r="AO18" s="309">
        <f t="shared" si="35"/>
        <v>0</v>
      </c>
      <c r="AP18" s="309">
        <f t="shared" si="35"/>
        <v>0</v>
      </c>
      <c r="AQ18" s="309">
        <f t="shared" si="35"/>
        <v>0</v>
      </c>
      <c r="AR18" s="309">
        <f t="shared" si="35"/>
        <v>0</v>
      </c>
      <c r="AS18" s="309">
        <f t="shared" si="35"/>
        <v>0</v>
      </c>
      <c r="AT18" s="346">
        <f t="shared" si="29"/>
        <v>0</v>
      </c>
      <c r="AU18" s="629">
        <f t="shared" si="33"/>
        <v>0</v>
      </c>
      <c r="AV18" s="629">
        <f t="shared" si="34"/>
        <v>0</v>
      </c>
      <c r="BA18" s="827" t="str">
        <f t="shared" si="30"/>
        <v/>
      </c>
      <c r="BB18" s="827" t="str">
        <f t="shared" si="30"/>
        <v/>
      </c>
      <c r="BC18" s="827" t="str">
        <f t="shared" si="30"/>
        <v/>
      </c>
      <c r="BD18" s="827" t="str">
        <f t="shared" si="30"/>
        <v/>
      </c>
      <c r="BE18" s="827" t="str">
        <f t="shared" si="30"/>
        <v/>
      </c>
      <c r="BF18" s="827" t="str">
        <f t="shared" si="30"/>
        <v/>
      </c>
    </row>
    <row r="19" spans="1:58" x14ac:dyDescent="0.2">
      <c r="A19" s="1110"/>
      <c r="B19" s="1110"/>
      <c r="C19" s="1111"/>
      <c r="D19" s="1112"/>
      <c r="E19" s="1113"/>
      <c r="F19" s="1114"/>
      <c r="G19" s="316" t="str">
        <f t="shared" si="26"/>
        <v>-</v>
      </c>
      <c r="H19" s="1115"/>
      <c r="I19" s="108" t="s">
        <v>153</v>
      </c>
      <c r="J19" s="1116"/>
      <c r="K19" s="108" t="s">
        <v>165</v>
      </c>
      <c r="L19" s="319">
        <f t="shared" si="27"/>
        <v>0</v>
      </c>
      <c r="M19" s="325" t="s">
        <v>166</v>
      </c>
      <c r="N19" s="1117"/>
      <c r="O19" s="109" t="s">
        <v>165</v>
      </c>
      <c r="P19" s="309">
        <f t="shared" si="31"/>
        <v>0</v>
      </c>
      <c r="Q19" s="309">
        <f t="shared" ref="Q19:AS19" si="36">(+P19*$R$5)+P19</f>
        <v>0</v>
      </c>
      <c r="R19" s="309">
        <f t="shared" si="36"/>
        <v>0</v>
      </c>
      <c r="S19" s="309">
        <f t="shared" si="36"/>
        <v>0</v>
      </c>
      <c r="T19" s="309">
        <f t="shared" si="36"/>
        <v>0</v>
      </c>
      <c r="U19" s="309">
        <f t="shared" si="36"/>
        <v>0</v>
      </c>
      <c r="V19" s="309">
        <f t="shared" si="36"/>
        <v>0</v>
      </c>
      <c r="W19" s="309">
        <f t="shared" si="36"/>
        <v>0</v>
      </c>
      <c r="X19" s="309">
        <f t="shared" si="36"/>
        <v>0</v>
      </c>
      <c r="Y19" s="309">
        <f t="shared" si="36"/>
        <v>0</v>
      </c>
      <c r="Z19" s="309">
        <f t="shared" si="36"/>
        <v>0</v>
      </c>
      <c r="AA19" s="309">
        <f t="shared" si="36"/>
        <v>0</v>
      </c>
      <c r="AB19" s="309">
        <f t="shared" si="36"/>
        <v>0</v>
      </c>
      <c r="AC19" s="309">
        <f t="shared" si="36"/>
        <v>0</v>
      </c>
      <c r="AD19" s="309">
        <f t="shared" si="36"/>
        <v>0</v>
      </c>
      <c r="AE19" s="309">
        <f t="shared" si="36"/>
        <v>0</v>
      </c>
      <c r="AF19" s="309">
        <f t="shared" si="36"/>
        <v>0</v>
      </c>
      <c r="AG19" s="309">
        <f t="shared" si="36"/>
        <v>0</v>
      </c>
      <c r="AH19" s="309">
        <f t="shared" si="36"/>
        <v>0</v>
      </c>
      <c r="AI19" s="309">
        <f t="shared" si="36"/>
        <v>0</v>
      </c>
      <c r="AJ19" s="309">
        <f t="shared" si="36"/>
        <v>0</v>
      </c>
      <c r="AK19" s="309">
        <f t="shared" si="36"/>
        <v>0</v>
      </c>
      <c r="AL19" s="309">
        <f t="shared" si="36"/>
        <v>0</v>
      </c>
      <c r="AM19" s="309">
        <f t="shared" si="36"/>
        <v>0</v>
      </c>
      <c r="AN19" s="309">
        <f t="shared" si="36"/>
        <v>0</v>
      </c>
      <c r="AO19" s="309">
        <f t="shared" si="36"/>
        <v>0</v>
      </c>
      <c r="AP19" s="309">
        <f t="shared" si="36"/>
        <v>0</v>
      </c>
      <c r="AQ19" s="309">
        <f t="shared" si="36"/>
        <v>0</v>
      </c>
      <c r="AR19" s="309">
        <f t="shared" si="36"/>
        <v>0</v>
      </c>
      <c r="AS19" s="309">
        <f t="shared" si="36"/>
        <v>0</v>
      </c>
      <c r="AT19" s="346">
        <f t="shared" si="29"/>
        <v>0</v>
      </c>
      <c r="AU19" s="629">
        <f t="shared" si="33"/>
        <v>0</v>
      </c>
      <c r="AV19" s="629">
        <f t="shared" si="34"/>
        <v>0</v>
      </c>
      <c r="BA19" s="827" t="str">
        <f t="shared" si="30"/>
        <v/>
      </c>
      <c r="BB19" s="827" t="str">
        <f t="shared" si="30"/>
        <v/>
      </c>
      <c r="BC19" s="827" t="str">
        <f t="shared" si="30"/>
        <v/>
      </c>
      <c r="BD19" s="827" t="str">
        <f t="shared" si="30"/>
        <v/>
      </c>
      <c r="BE19" s="827" t="str">
        <f t="shared" si="30"/>
        <v/>
      </c>
      <c r="BF19" s="827" t="str">
        <f t="shared" si="30"/>
        <v/>
      </c>
    </row>
    <row r="20" spans="1:58" x14ac:dyDescent="0.2">
      <c r="A20" s="711"/>
      <c r="B20" s="711"/>
      <c r="C20" s="716"/>
      <c r="D20" s="712"/>
      <c r="E20" s="713"/>
      <c r="F20" s="714"/>
      <c r="G20" s="316" t="str">
        <f t="shared" si="26"/>
        <v>-</v>
      </c>
      <c r="H20" s="317"/>
      <c r="I20" s="108" t="s">
        <v>153</v>
      </c>
      <c r="J20" s="318"/>
      <c r="K20" s="108" t="s">
        <v>165</v>
      </c>
      <c r="L20" s="319">
        <f t="shared" si="27"/>
        <v>0</v>
      </c>
      <c r="M20" s="325" t="s">
        <v>166</v>
      </c>
      <c r="N20" s="320"/>
      <c r="O20" s="109" t="s">
        <v>165</v>
      </c>
      <c r="P20" s="309">
        <f t="shared" si="31"/>
        <v>0</v>
      </c>
      <c r="Q20" s="309">
        <f t="shared" ref="Q20:AS20" si="37">(+P20*$R$5)+P20</f>
        <v>0</v>
      </c>
      <c r="R20" s="309">
        <f t="shared" si="37"/>
        <v>0</v>
      </c>
      <c r="S20" s="309">
        <f t="shared" si="37"/>
        <v>0</v>
      </c>
      <c r="T20" s="309">
        <f t="shared" si="37"/>
        <v>0</v>
      </c>
      <c r="U20" s="309">
        <f t="shared" si="37"/>
        <v>0</v>
      </c>
      <c r="V20" s="309">
        <f t="shared" si="37"/>
        <v>0</v>
      </c>
      <c r="W20" s="309">
        <f t="shared" si="37"/>
        <v>0</v>
      </c>
      <c r="X20" s="309">
        <f t="shared" si="37"/>
        <v>0</v>
      </c>
      <c r="Y20" s="309">
        <f t="shared" si="37"/>
        <v>0</v>
      </c>
      <c r="Z20" s="309">
        <f t="shared" si="37"/>
        <v>0</v>
      </c>
      <c r="AA20" s="309">
        <f t="shared" si="37"/>
        <v>0</v>
      </c>
      <c r="AB20" s="309">
        <f t="shared" si="37"/>
        <v>0</v>
      </c>
      <c r="AC20" s="309">
        <f t="shared" si="37"/>
        <v>0</v>
      </c>
      <c r="AD20" s="309">
        <f t="shared" si="37"/>
        <v>0</v>
      </c>
      <c r="AE20" s="309">
        <f t="shared" si="37"/>
        <v>0</v>
      </c>
      <c r="AF20" s="309">
        <f t="shared" si="37"/>
        <v>0</v>
      </c>
      <c r="AG20" s="309">
        <f t="shared" si="37"/>
        <v>0</v>
      </c>
      <c r="AH20" s="309">
        <f t="shared" si="37"/>
        <v>0</v>
      </c>
      <c r="AI20" s="309">
        <f t="shared" si="37"/>
        <v>0</v>
      </c>
      <c r="AJ20" s="309">
        <f t="shared" si="37"/>
        <v>0</v>
      </c>
      <c r="AK20" s="309">
        <f t="shared" si="37"/>
        <v>0</v>
      </c>
      <c r="AL20" s="309">
        <f t="shared" si="37"/>
        <v>0</v>
      </c>
      <c r="AM20" s="309">
        <f t="shared" si="37"/>
        <v>0</v>
      </c>
      <c r="AN20" s="309">
        <f t="shared" si="37"/>
        <v>0</v>
      </c>
      <c r="AO20" s="309">
        <f t="shared" si="37"/>
        <v>0</v>
      </c>
      <c r="AP20" s="309">
        <f t="shared" si="37"/>
        <v>0</v>
      </c>
      <c r="AQ20" s="309">
        <f t="shared" si="37"/>
        <v>0</v>
      </c>
      <c r="AR20" s="309">
        <f t="shared" si="37"/>
        <v>0</v>
      </c>
      <c r="AS20" s="309">
        <f t="shared" si="37"/>
        <v>0</v>
      </c>
      <c r="AT20" s="346">
        <f t="shared" si="29"/>
        <v>0</v>
      </c>
      <c r="AU20" s="629">
        <f t="shared" si="33"/>
        <v>0</v>
      </c>
      <c r="AV20" s="629">
        <f t="shared" si="34"/>
        <v>0</v>
      </c>
      <c r="BA20" s="827" t="str">
        <f t="shared" si="30"/>
        <v/>
      </c>
      <c r="BB20" s="827" t="str">
        <f t="shared" si="30"/>
        <v/>
      </c>
      <c r="BC20" s="827" t="str">
        <f t="shared" si="30"/>
        <v/>
      </c>
      <c r="BD20" s="827" t="str">
        <f t="shared" si="30"/>
        <v/>
      </c>
      <c r="BE20" s="827" t="str">
        <f t="shared" si="30"/>
        <v/>
      </c>
      <c r="BF20" s="827" t="str">
        <f t="shared" si="30"/>
        <v/>
      </c>
    </row>
    <row r="21" spans="1:58" x14ac:dyDescent="0.2">
      <c r="A21" s="711"/>
      <c r="B21" s="711"/>
      <c r="C21" s="716"/>
      <c r="D21" s="712"/>
      <c r="E21" s="713"/>
      <c r="F21" s="714"/>
      <c r="G21" s="316" t="str">
        <f t="shared" si="26"/>
        <v>-</v>
      </c>
      <c r="H21" s="317"/>
      <c r="I21" s="108" t="s">
        <v>153</v>
      </c>
      <c r="J21" s="318"/>
      <c r="K21" s="108" t="s">
        <v>165</v>
      </c>
      <c r="L21" s="319">
        <f t="shared" si="27"/>
        <v>0</v>
      </c>
      <c r="M21" s="325" t="s">
        <v>166</v>
      </c>
      <c r="N21" s="320"/>
      <c r="O21" s="109" t="s">
        <v>165</v>
      </c>
      <c r="P21" s="309">
        <f t="shared" si="31"/>
        <v>0</v>
      </c>
      <c r="Q21" s="309">
        <f t="shared" ref="Q21:AS21" si="38">(+P21*$R$5)+P21</f>
        <v>0</v>
      </c>
      <c r="R21" s="309">
        <f t="shared" si="38"/>
        <v>0</v>
      </c>
      <c r="S21" s="309">
        <f t="shared" si="38"/>
        <v>0</v>
      </c>
      <c r="T21" s="309">
        <f t="shared" si="38"/>
        <v>0</v>
      </c>
      <c r="U21" s="309">
        <f t="shared" si="38"/>
        <v>0</v>
      </c>
      <c r="V21" s="309">
        <f t="shared" si="38"/>
        <v>0</v>
      </c>
      <c r="W21" s="309">
        <f t="shared" si="38"/>
        <v>0</v>
      </c>
      <c r="X21" s="309">
        <f t="shared" si="38"/>
        <v>0</v>
      </c>
      <c r="Y21" s="309">
        <f t="shared" si="38"/>
        <v>0</v>
      </c>
      <c r="Z21" s="309">
        <f t="shared" si="38"/>
        <v>0</v>
      </c>
      <c r="AA21" s="309">
        <f t="shared" si="38"/>
        <v>0</v>
      </c>
      <c r="AB21" s="309">
        <f t="shared" si="38"/>
        <v>0</v>
      </c>
      <c r="AC21" s="309">
        <f t="shared" si="38"/>
        <v>0</v>
      </c>
      <c r="AD21" s="309">
        <f t="shared" si="38"/>
        <v>0</v>
      </c>
      <c r="AE21" s="309">
        <f t="shared" si="38"/>
        <v>0</v>
      </c>
      <c r="AF21" s="309">
        <f t="shared" si="38"/>
        <v>0</v>
      </c>
      <c r="AG21" s="309">
        <f t="shared" si="38"/>
        <v>0</v>
      </c>
      <c r="AH21" s="309">
        <f t="shared" si="38"/>
        <v>0</v>
      </c>
      <c r="AI21" s="309">
        <f t="shared" si="38"/>
        <v>0</v>
      </c>
      <c r="AJ21" s="309">
        <f t="shared" si="38"/>
        <v>0</v>
      </c>
      <c r="AK21" s="309">
        <f t="shared" si="38"/>
        <v>0</v>
      </c>
      <c r="AL21" s="309">
        <f t="shared" si="38"/>
        <v>0</v>
      </c>
      <c r="AM21" s="309">
        <f t="shared" si="38"/>
        <v>0</v>
      </c>
      <c r="AN21" s="309">
        <f t="shared" si="38"/>
        <v>0</v>
      </c>
      <c r="AO21" s="309">
        <f t="shared" si="38"/>
        <v>0</v>
      </c>
      <c r="AP21" s="309">
        <f t="shared" si="38"/>
        <v>0</v>
      </c>
      <c r="AQ21" s="309">
        <f t="shared" si="38"/>
        <v>0</v>
      </c>
      <c r="AR21" s="309">
        <f t="shared" si="38"/>
        <v>0</v>
      </c>
      <c r="AS21" s="309">
        <f t="shared" si="38"/>
        <v>0</v>
      </c>
      <c r="AT21" s="346">
        <f t="shared" si="29"/>
        <v>0</v>
      </c>
      <c r="AU21" s="629">
        <f t="shared" si="33"/>
        <v>0</v>
      </c>
      <c r="AV21" s="629">
        <f t="shared" si="34"/>
        <v>0</v>
      </c>
      <c r="BA21" s="827" t="str">
        <f t="shared" si="30"/>
        <v/>
      </c>
      <c r="BB21" s="827" t="str">
        <f t="shared" si="30"/>
        <v/>
      </c>
      <c r="BC21" s="827" t="str">
        <f t="shared" si="30"/>
        <v/>
      </c>
      <c r="BD21" s="827" t="str">
        <f t="shared" si="30"/>
        <v/>
      </c>
      <c r="BE21" s="827" t="str">
        <f t="shared" si="30"/>
        <v/>
      </c>
      <c r="BF21" s="827" t="str">
        <f t="shared" si="30"/>
        <v/>
      </c>
    </row>
    <row r="22" spans="1:58" x14ac:dyDescent="0.2">
      <c r="A22" s="711"/>
      <c r="B22" s="711"/>
      <c r="C22" s="716"/>
      <c r="D22" s="712"/>
      <c r="E22" s="713"/>
      <c r="F22" s="714"/>
      <c r="G22" s="316" t="str">
        <f t="shared" si="26"/>
        <v>-</v>
      </c>
      <c r="H22" s="317"/>
      <c r="I22" s="108" t="s">
        <v>153</v>
      </c>
      <c r="J22" s="318"/>
      <c r="K22" s="108" t="s">
        <v>165</v>
      </c>
      <c r="L22" s="319">
        <f t="shared" si="27"/>
        <v>0</v>
      </c>
      <c r="M22" s="325" t="s">
        <v>166</v>
      </c>
      <c r="N22" s="320"/>
      <c r="O22" s="109" t="s">
        <v>165</v>
      </c>
      <c r="P22" s="309">
        <f t="shared" si="31"/>
        <v>0</v>
      </c>
      <c r="Q22" s="309">
        <f t="shared" ref="Q22:AS22" si="39">(+P22*$R$5)+P22</f>
        <v>0</v>
      </c>
      <c r="R22" s="309">
        <f t="shared" si="39"/>
        <v>0</v>
      </c>
      <c r="S22" s="309">
        <f t="shared" si="39"/>
        <v>0</v>
      </c>
      <c r="T22" s="309">
        <f t="shared" si="39"/>
        <v>0</v>
      </c>
      <c r="U22" s="309">
        <f t="shared" si="39"/>
        <v>0</v>
      </c>
      <c r="V22" s="309">
        <f t="shared" si="39"/>
        <v>0</v>
      </c>
      <c r="W22" s="309">
        <f t="shared" si="39"/>
        <v>0</v>
      </c>
      <c r="X22" s="309">
        <f t="shared" si="39"/>
        <v>0</v>
      </c>
      <c r="Y22" s="309">
        <f t="shared" si="39"/>
        <v>0</v>
      </c>
      <c r="Z22" s="309">
        <f t="shared" si="39"/>
        <v>0</v>
      </c>
      <c r="AA22" s="309">
        <f t="shared" si="39"/>
        <v>0</v>
      </c>
      <c r="AB22" s="309">
        <f t="shared" si="39"/>
        <v>0</v>
      </c>
      <c r="AC22" s="309">
        <f t="shared" si="39"/>
        <v>0</v>
      </c>
      <c r="AD22" s="309">
        <f t="shared" si="39"/>
        <v>0</v>
      </c>
      <c r="AE22" s="309">
        <f t="shared" si="39"/>
        <v>0</v>
      </c>
      <c r="AF22" s="309">
        <f t="shared" si="39"/>
        <v>0</v>
      </c>
      <c r="AG22" s="309">
        <f t="shared" si="39"/>
        <v>0</v>
      </c>
      <c r="AH22" s="309">
        <f t="shared" si="39"/>
        <v>0</v>
      </c>
      <c r="AI22" s="309">
        <f t="shared" si="39"/>
        <v>0</v>
      </c>
      <c r="AJ22" s="309">
        <f t="shared" si="39"/>
        <v>0</v>
      </c>
      <c r="AK22" s="309">
        <f t="shared" si="39"/>
        <v>0</v>
      </c>
      <c r="AL22" s="309">
        <f t="shared" si="39"/>
        <v>0</v>
      </c>
      <c r="AM22" s="309">
        <f t="shared" si="39"/>
        <v>0</v>
      </c>
      <c r="AN22" s="309">
        <f t="shared" si="39"/>
        <v>0</v>
      </c>
      <c r="AO22" s="309">
        <f t="shared" si="39"/>
        <v>0</v>
      </c>
      <c r="AP22" s="309">
        <f t="shared" si="39"/>
        <v>0</v>
      </c>
      <c r="AQ22" s="309">
        <f t="shared" si="39"/>
        <v>0</v>
      </c>
      <c r="AR22" s="309">
        <f t="shared" si="39"/>
        <v>0</v>
      </c>
      <c r="AS22" s="309">
        <f t="shared" si="39"/>
        <v>0</v>
      </c>
      <c r="AT22" s="346">
        <f t="shared" si="29"/>
        <v>0</v>
      </c>
      <c r="AU22" s="629">
        <f t="shared" si="33"/>
        <v>0</v>
      </c>
      <c r="AV22" s="629">
        <f t="shared" si="34"/>
        <v>0</v>
      </c>
      <c r="BA22" s="827" t="str">
        <f t="shared" si="30"/>
        <v/>
      </c>
      <c r="BB22" s="827" t="str">
        <f t="shared" si="30"/>
        <v/>
      </c>
      <c r="BC22" s="827" t="str">
        <f t="shared" si="30"/>
        <v/>
      </c>
      <c r="BD22" s="827" t="str">
        <f t="shared" si="30"/>
        <v/>
      </c>
      <c r="BE22" s="827" t="str">
        <f t="shared" si="30"/>
        <v/>
      </c>
      <c r="BF22" s="827" t="str">
        <f t="shared" si="30"/>
        <v/>
      </c>
    </row>
    <row r="23" spans="1:58" x14ac:dyDescent="0.2">
      <c r="A23" s="711"/>
      <c r="B23" s="711"/>
      <c r="C23" s="716"/>
      <c r="D23" s="712"/>
      <c r="E23" s="713"/>
      <c r="F23" s="714"/>
      <c r="G23" s="316" t="str">
        <f t="shared" si="26"/>
        <v>-</v>
      </c>
      <c r="H23" s="317"/>
      <c r="I23" s="108" t="s">
        <v>153</v>
      </c>
      <c r="J23" s="318"/>
      <c r="K23" s="108" t="s">
        <v>165</v>
      </c>
      <c r="L23" s="319">
        <f t="shared" si="27"/>
        <v>0</v>
      </c>
      <c r="M23" s="325" t="s">
        <v>166</v>
      </c>
      <c r="N23" s="320"/>
      <c r="O23" s="109" t="s">
        <v>165</v>
      </c>
      <c r="P23" s="309">
        <f t="shared" si="31"/>
        <v>0</v>
      </c>
      <c r="Q23" s="309">
        <f t="shared" ref="Q23:AS23" si="40">(+P23*$R$5)+P23</f>
        <v>0</v>
      </c>
      <c r="R23" s="309">
        <f t="shared" si="40"/>
        <v>0</v>
      </c>
      <c r="S23" s="309">
        <f t="shared" si="40"/>
        <v>0</v>
      </c>
      <c r="T23" s="309">
        <f t="shared" si="40"/>
        <v>0</v>
      </c>
      <c r="U23" s="309">
        <f t="shared" si="40"/>
        <v>0</v>
      </c>
      <c r="V23" s="309">
        <f t="shared" si="40"/>
        <v>0</v>
      </c>
      <c r="W23" s="309">
        <f t="shared" si="40"/>
        <v>0</v>
      </c>
      <c r="X23" s="309">
        <f t="shared" si="40"/>
        <v>0</v>
      </c>
      <c r="Y23" s="309">
        <f t="shared" si="40"/>
        <v>0</v>
      </c>
      <c r="Z23" s="309">
        <f t="shared" si="40"/>
        <v>0</v>
      </c>
      <c r="AA23" s="309">
        <f t="shared" si="40"/>
        <v>0</v>
      </c>
      <c r="AB23" s="309">
        <f t="shared" si="40"/>
        <v>0</v>
      </c>
      <c r="AC23" s="309">
        <f t="shared" si="40"/>
        <v>0</v>
      </c>
      <c r="AD23" s="309">
        <f t="shared" si="40"/>
        <v>0</v>
      </c>
      <c r="AE23" s="309">
        <f t="shared" si="40"/>
        <v>0</v>
      </c>
      <c r="AF23" s="309">
        <f t="shared" si="40"/>
        <v>0</v>
      </c>
      <c r="AG23" s="309">
        <f t="shared" si="40"/>
        <v>0</v>
      </c>
      <c r="AH23" s="309">
        <f t="shared" si="40"/>
        <v>0</v>
      </c>
      <c r="AI23" s="309">
        <f t="shared" si="40"/>
        <v>0</v>
      </c>
      <c r="AJ23" s="309">
        <f t="shared" si="40"/>
        <v>0</v>
      </c>
      <c r="AK23" s="309">
        <f t="shared" si="40"/>
        <v>0</v>
      </c>
      <c r="AL23" s="309">
        <f t="shared" si="40"/>
        <v>0</v>
      </c>
      <c r="AM23" s="309">
        <f t="shared" si="40"/>
        <v>0</v>
      </c>
      <c r="AN23" s="309">
        <f t="shared" si="40"/>
        <v>0</v>
      </c>
      <c r="AO23" s="309">
        <f t="shared" si="40"/>
        <v>0</v>
      </c>
      <c r="AP23" s="309">
        <f t="shared" si="40"/>
        <v>0</v>
      </c>
      <c r="AQ23" s="309">
        <f t="shared" si="40"/>
        <v>0</v>
      </c>
      <c r="AR23" s="309">
        <f t="shared" si="40"/>
        <v>0</v>
      </c>
      <c r="AS23" s="309">
        <f t="shared" si="40"/>
        <v>0</v>
      </c>
      <c r="AT23" s="346">
        <f t="shared" si="29"/>
        <v>0</v>
      </c>
      <c r="AU23" s="629">
        <f t="shared" si="33"/>
        <v>0</v>
      </c>
      <c r="AV23" s="629">
        <f t="shared" si="34"/>
        <v>0</v>
      </c>
      <c r="BA23" s="827" t="str">
        <f t="shared" si="30"/>
        <v/>
      </c>
      <c r="BB23" s="827" t="str">
        <f t="shared" si="30"/>
        <v/>
      </c>
      <c r="BC23" s="827" t="str">
        <f t="shared" si="30"/>
        <v/>
      </c>
      <c r="BD23" s="827" t="str">
        <f t="shared" si="30"/>
        <v/>
      </c>
      <c r="BE23" s="827" t="str">
        <f t="shared" si="30"/>
        <v/>
      </c>
      <c r="BF23" s="827" t="str">
        <f t="shared" si="30"/>
        <v/>
      </c>
    </row>
    <row r="24" spans="1:58" x14ac:dyDescent="0.2">
      <c r="A24" s="711"/>
      <c r="B24" s="711"/>
      <c r="C24" s="716"/>
      <c r="D24" s="712"/>
      <c r="E24" s="713"/>
      <c r="F24" s="714"/>
      <c r="G24" s="316" t="str">
        <f t="shared" si="26"/>
        <v>-</v>
      </c>
      <c r="H24" s="317"/>
      <c r="I24" s="108" t="s">
        <v>153</v>
      </c>
      <c r="J24" s="318"/>
      <c r="K24" s="108" t="s">
        <v>165</v>
      </c>
      <c r="L24" s="319">
        <f t="shared" si="27"/>
        <v>0</v>
      </c>
      <c r="M24" s="325" t="s">
        <v>166</v>
      </c>
      <c r="N24" s="320"/>
      <c r="O24" s="109" t="s">
        <v>165</v>
      </c>
      <c r="P24" s="309">
        <f t="shared" si="31"/>
        <v>0</v>
      </c>
      <c r="Q24" s="309">
        <f t="shared" ref="Q24:AS24" si="41">(+P24*$R$5)+P24</f>
        <v>0</v>
      </c>
      <c r="R24" s="309">
        <f t="shared" si="41"/>
        <v>0</v>
      </c>
      <c r="S24" s="309">
        <f t="shared" si="41"/>
        <v>0</v>
      </c>
      <c r="T24" s="309">
        <f t="shared" si="41"/>
        <v>0</v>
      </c>
      <c r="U24" s="309">
        <f t="shared" si="41"/>
        <v>0</v>
      </c>
      <c r="V24" s="309">
        <f t="shared" si="41"/>
        <v>0</v>
      </c>
      <c r="W24" s="309">
        <f t="shared" si="41"/>
        <v>0</v>
      </c>
      <c r="X24" s="309">
        <f t="shared" si="41"/>
        <v>0</v>
      </c>
      <c r="Y24" s="309">
        <f t="shared" si="41"/>
        <v>0</v>
      </c>
      <c r="Z24" s="309">
        <f t="shared" si="41"/>
        <v>0</v>
      </c>
      <c r="AA24" s="309">
        <f t="shared" si="41"/>
        <v>0</v>
      </c>
      <c r="AB24" s="309">
        <f t="shared" si="41"/>
        <v>0</v>
      </c>
      <c r="AC24" s="309">
        <f t="shared" si="41"/>
        <v>0</v>
      </c>
      <c r="AD24" s="309">
        <f t="shared" si="41"/>
        <v>0</v>
      </c>
      <c r="AE24" s="309">
        <f t="shared" si="41"/>
        <v>0</v>
      </c>
      <c r="AF24" s="309">
        <f t="shared" si="41"/>
        <v>0</v>
      </c>
      <c r="AG24" s="309">
        <f t="shared" si="41"/>
        <v>0</v>
      </c>
      <c r="AH24" s="309">
        <f t="shared" si="41"/>
        <v>0</v>
      </c>
      <c r="AI24" s="309">
        <f t="shared" si="41"/>
        <v>0</v>
      </c>
      <c r="AJ24" s="309">
        <f t="shared" si="41"/>
        <v>0</v>
      </c>
      <c r="AK24" s="309">
        <f t="shared" si="41"/>
        <v>0</v>
      </c>
      <c r="AL24" s="309">
        <f t="shared" si="41"/>
        <v>0</v>
      </c>
      <c r="AM24" s="309">
        <f t="shared" si="41"/>
        <v>0</v>
      </c>
      <c r="AN24" s="309">
        <f t="shared" si="41"/>
        <v>0</v>
      </c>
      <c r="AO24" s="309">
        <f t="shared" si="41"/>
        <v>0</v>
      </c>
      <c r="AP24" s="309">
        <f t="shared" si="41"/>
        <v>0</v>
      </c>
      <c r="AQ24" s="309">
        <f t="shared" si="41"/>
        <v>0</v>
      </c>
      <c r="AR24" s="309">
        <f t="shared" si="41"/>
        <v>0</v>
      </c>
      <c r="AS24" s="309">
        <f t="shared" si="41"/>
        <v>0</v>
      </c>
      <c r="AT24" s="346">
        <f t="shared" si="29"/>
        <v>0</v>
      </c>
      <c r="AU24" s="629">
        <f t="shared" si="33"/>
        <v>0</v>
      </c>
      <c r="AV24" s="629">
        <f t="shared" si="34"/>
        <v>0</v>
      </c>
      <c r="BA24" s="827" t="str">
        <f t="shared" si="30"/>
        <v/>
      </c>
      <c r="BB24" s="827" t="str">
        <f t="shared" si="30"/>
        <v/>
      </c>
      <c r="BC24" s="827" t="str">
        <f t="shared" si="30"/>
        <v/>
      </c>
      <c r="BD24" s="827" t="str">
        <f t="shared" si="30"/>
        <v/>
      </c>
      <c r="BE24" s="827" t="str">
        <f t="shared" si="30"/>
        <v/>
      </c>
      <c r="BF24" s="827" t="str">
        <f t="shared" si="30"/>
        <v/>
      </c>
    </row>
    <row r="25" spans="1:58" x14ac:dyDescent="0.2">
      <c r="A25" s="711"/>
      <c r="B25" s="711"/>
      <c r="C25" s="716"/>
      <c r="D25" s="712"/>
      <c r="E25" s="713"/>
      <c r="F25" s="714"/>
      <c r="G25" s="316" t="str">
        <f t="shared" si="26"/>
        <v>-</v>
      </c>
      <c r="H25" s="317"/>
      <c r="I25" s="108" t="s">
        <v>153</v>
      </c>
      <c r="J25" s="318"/>
      <c r="K25" s="108" t="s">
        <v>165</v>
      </c>
      <c r="L25" s="319">
        <f t="shared" si="27"/>
        <v>0</v>
      </c>
      <c r="M25" s="325" t="s">
        <v>166</v>
      </c>
      <c r="N25" s="320"/>
      <c r="O25" s="109" t="s">
        <v>165</v>
      </c>
      <c r="P25" s="309">
        <f t="shared" si="31"/>
        <v>0</v>
      </c>
      <c r="Q25" s="309">
        <f t="shared" ref="Q25:AS25" si="42">(+P25*$R$5)+P25</f>
        <v>0</v>
      </c>
      <c r="R25" s="309">
        <f t="shared" si="42"/>
        <v>0</v>
      </c>
      <c r="S25" s="309">
        <f t="shared" si="42"/>
        <v>0</v>
      </c>
      <c r="T25" s="309">
        <f t="shared" si="42"/>
        <v>0</v>
      </c>
      <c r="U25" s="309">
        <f t="shared" si="42"/>
        <v>0</v>
      </c>
      <c r="V25" s="309">
        <f t="shared" si="42"/>
        <v>0</v>
      </c>
      <c r="W25" s="309">
        <f t="shared" si="42"/>
        <v>0</v>
      </c>
      <c r="X25" s="309">
        <f t="shared" si="42"/>
        <v>0</v>
      </c>
      <c r="Y25" s="309">
        <f t="shared" si="42"/>
        <v>0</v>
      </c>
      <c r="Z25" s="309">
        <f t="shared" si="42"/>
        <v>0</v>
      </c>
      <c r="AA25" s="309">
        <f t="shared" si="42"/>
        <v>0</v>
      </c>
      <c r="AB25" s="309">
        <f t="shared" si="42"/>
        <v>0</v>
      </c>
      <c r="AC25" s="309">
        <f t="shared" si="42"/>
        <v>0</v>
      </c>
      <c r="AD25" s="309">
        <f t="shared" si="42"/>
        <v>0</v>
      </c>
      <c r="AE25" s="309">
        <f t="shared" si="42"/>
        <v>0</v>
      </c>
      <c r="AF25" s="309">
        <f t="shared" si="42"/>
        <v>0</v>
      </c>
      <c r="AG25" s="309">
        <f t="shared" si="42"/>
        <v>0</v>
      </c>
      <c r="AH25" s="309">
        <f t="shared" si="42"/>
        <v>0</v>
      </c>
      <c r="AI25" s="309">
        <f t="shared" si="42"/>
        <v>0</v>
      </c>
      <c r="AJ25" s="309">
        <f t="shared" si="42"/>
        <v>0</v>
      </c>
      <c r="AK25" s="309">
        <f t="shared" si="42"/>
        <v>0</v>
      </c>
      <c r="AL25" s="309">
        <f t="shared" si="42"/>
        <v>0</v>
      </c>
      <c r="AM25" s="309">
        <f t="shared" si="42"/>
        <v>0</v>
      </c>
      <c r="AN25" s="309">
        <f t="shared" si="42"/>
        <v>0</v>
      </c>
      <c r="AO25" s="309">
        <f t="shared" si="42"/>
        <v>0</v>
      </c>
      <c r="AP25" s="309">
        <f t="shared" si="42"/>
        <v>0</v>
      </c>
      <c r="AQ25" s="309">
        <f t="shared" si="42"/>
        <v>0</v>
      </c>
      <c r="AR25" s="309">
        <f t="shared" si="42"/>
        <v>0</v>
      </c>
      <c r="AS25" s="309">
        <f t="shared" si="42"/>
        <v>0</v>
      </c>
      <c r="AT25" s="346">
        <f t="shared" si="29"/>
        <v>0</v>
      </c>
      <c r="AU25" s="629">
        <f t="shared" si="33"/>
        <v>0</v>
      </c>
      <c r="AV25" s="629">
        <f t="shared" si="34"/>
        <v>0</v>
      </c>
      <c r="BA25" s="827" t="str">
        <f t="shared" si="30"/>
        <v/>
      </c>
      <c r="BB25" s="827" t="str">
        <f t="shared" si="30"/>
        <v/>
      </c>
      <c r="BC25" s="827" t="str">
        <f t="shared" si="30"/>
        <v/>
      </c>
      <c r="BD25" s="827" t="str">
        <f t="shared" si="30"/>
        <v/>
      </c>
      <c r="BE25" s="827" t="str">
        <f t="shared" si="30"/>
        <v/>
      </c>
      <c r="BF25" s="827" t="str">
        <f t="shared" si="30"/>
        <v/>
      </c>
    </row>
    <row r="26" spans="1:58" ht="15" x14ac:dyDescent="0.25">
      <c r="A26" s="711"/>
      <c r="B26" s="711"/>
      <c r="C26" s="716"/>
      <c r="D26" s="712"/>
      <c r="E26" s="713"/>
      <c r="F26" s="714"/>
      <c r="G26" s="316" t="str">
        <f t="shared" si="26"/>
        <v>-</v>
      </c>
      <c r="H26" s="317"/>
      <c r="I26" s="108" t="s">
        <v>153</v>
      </c>
      <c r="J26" s="318"/>
      <c r="K26" s="108" t="s">
        <v>165</v>
      </c>
      <c r="L26" s="319">
        <f t="shared" si="27"/>
        <v>0</v>
      </c>
      <c r="M26" s="325" t="s">
        <v>166</v>
      </c>
      <c r="N26" s="320"/>
      <c r="O26" s="109" t="s">
        <v>165</v>
      </c>
      <c r="P26" s="309">
        <f t="shared" si="31"/>
        <v>0</v>
      </c>
      <c r="Q26" s="309">
        <f t="shared" ref="Q26:AS26" si="43">(+P26*$R$5)+P26</f>
        <v>0</v>
      </c>
      <c r="R26" s="309">
        <f t="shared" si="43"/>
        <v>0</v>
      </c>
      <c r="S26" s="309">
        <f t="shared" si="43"/>
        <v>0</v>
      </c>
      <c r="T26" s="309">
        <f t="shared" si="43"/>
        <v>0</v>
      </c>
      <c r="U26" s="309">
        <f t="shared" si="43"/>
        <v>0</v>
      </c>
      <c r="V26" s="309">
        <f t="shared" si="43"/>
        <v>0</v>
      </c>
      <c r="W26" s="309">
        <f t="shared" si="43"/>
        <v>0</v>
      </c>
      <c r="X26" s="309">
        <f t="shared" si="43"/>
        <v>0</v>
      </c>
      <c r="Y26" s="309">
        <f t="shared" si="43"/>
        <v>0</v>
      </c>
      <c r="Z26" s="309">
        <f t="shared" si="43"/>
        <v>0</v>
      </c>
      <c r="AA26" s="309">
        <f t="shared" si="43"/>
        <v>0</v>
      </c>
      <c r="AB26" s="309">
        <f t="shared" si="43"/>
        <v>0</v>
      </c>
      <c r="AC26" s="309">
        <f t="shared" si="43"/>
        <v>0</v>
      </c>
      <c r="AD26" s="309">
        <f t="shared" si="43"/>
        <v>0</v>
      </c>
      <c r="AE26" s="309">
        <f t="shared" si="43"/>
        <v>0</v>
      </c>
      <c r="AF26" s="309">
        <f t="shared" si="43"/>
        <v>0</v>
      </c>
      <c r="AG26" s="309">
        <f t="shared" si="43"/>
        <v>0</v>
      </c>
      <c r="AH26" s="309">
        <f t="shared" si="43"/>
        <v>0</v>
      </c>
      <c r="AI26" s="309">
        <f t="shared" si="43"/>
        <v>0</v>
      </c>
      <c r="AJ26" s="309">
        <f t="shared" si="43"/>
        <v>0</v>
      </c>
      <c r="AK26" s="309">
        <f t="shared" si="43"/>
        <v>0</v>
      </c>
      <c r="AL26" s="309">
        <f t="shared" si="43"/>
        <v>0</v>
      </c>
      <c r="AM26" s="309">
        <f t="shared" si="43"/>
        <v>0</v>
      </c>
      <c r="AN26" s="309">
        <f t="shared" si="43"/>
        <v>0</v>
      </c>
      <c r="AO26" s="309">
        <f t="shared" si="43"/>
        <v>0</v>
      </c>
      <c r="AP26" s="309">
        <f t="shared" si="43"/>
        <v>0</v>
      </c>
      <c r="AQ26" s="309">
        <f t="shared" si="43"/>
        <v>0</v>
      </c>
      <c r="AR26" s="309">
        <f t="shared" si="43"/>
        <v>0</v>
      </c>
      <c r="AS26" s="309">
        <f t="shared" si="43"/>
        <v>0</v>
      </c>
      <c r="AT26" s="346">
        <f t="shared" si="29"/>
        <v>0</v>
      </c>
      <c r="AU26" s="629">
        <f t="shared" si="33"/>
        <v>0</v>
      </c>
      <c r="AV26" s="629">
        <f t="shared" si="34"/>
        <v>0</v>
      </c>
      <c r="AX26" s="615" t="s">
        <v>25</v>
      </c>
      <c r="AY26" s="615"/>
      <c r="AZ26" s="615"/>
      <c r="BA26" s="827" t="str">
        <f t="shared" ref="BA26:BF35" si="44">IF(($A26=$B$5),BA$3,IF(($A26=$B$6),BA$5,IF(($A26=$B$7),BA$7,IF(($A26=$B$8),BA$9,IF(($A26=$B$9),BA$11,IF(($A26=$B$10),BA$13,""))))))</f>
        <v/>
      </c>
      <c r="BB26" s="827" t="str">
        <f t="shared" si="44"/>
        <v/>
      </c>
      <c r="BC26" s="827" t="str">
        <f t="shared" si="44"/>
        <v/>
      </c>
      <c r="BD26" s="827" t="str">
        <f t="shared" si="44"/>
        <v/>
      </c>
      <c r="BE26" s="827" t="str">
        <f t="shared" si="44"/>
        <v/>
      </c>
      <c r="BF26" s="827" t="str">
        <f t="shared" si="44"/>
        <v/>
      </c>
    </row>
    <row r="27" spans="1:58" hidden="1" x14ac:dyDescent="0.2">
      <c r="A27" s="711"/>
      <c r="B27" s="711"/>
      <c r="C27" s="716"/>
      <c r="D27" s="712"/>
      <c r="E27" s="713"/>
      <c r="F27" s="714"/>
      <c r="G27" s="316" t="str">
        <f t="shared" si="26"/>
        <v>-</v>
      </c>
      <c r="H27" s="317"/>
      <c r="I27" s="108" t="s">
        <v>153</v>
      </c>
      <c r="J27" s="318"/>
      <c r="K27" s="108" t="s">
        <v>165</v>
      </c>
      <c r="L27" s="319">
        <f t="shared" si="27"/>
        <v>0</v>
      </c>
      <c r="M27" s="325" t="s">
        <v>166</v>
      </c>
      <c r="N27" s="320"/>
      <c r="O27" s="109" t="s">
        <v>165</v>
      </c>
      <c r="P27" s="309">
        <f t="shared" si="31"/>
        <v>0</v>
      </c>
      <c r="Q27" s="309">
        <f t="shared" ref="Q27:AS27" si="45">(+P27*$R$5)+P27</f>
        <v>0</v>
      </c>
      <c r="R27" s="309">
        <f t="shared" si="45"/>
        <v>0</v>
      </c>
      <c r="S27" s="309">
        <f t="shared" si="45"/>
        <v>0</v>
      </c>
      <c r="T27" s="309">
        <f t="shared" si="45"/>
        <v>0</v>
      </c>
      <c r="U27" s="309">
        <f t="shared" si="45"/>
        <v>0</v>
      </c>
      <c r="V27" s="309">
        <f t="shared" si="45"/>
        <v>0</v>
      </c>
      <c r="W27" s="309">
        <f t="shared" si="45"/>
        <v>0</v>
      </c>
      <c r="X27" s="309">
        <f t="shared" si="45"/>
        <v>0</v>
      </c>
      <c r="Y27" s="309">
        <f t="shared" si="45"/>
        <v>0</v>
      </c>
      <c r="Z27" s="309">
        <f t="shared" si="45"/>
        <v>0</v>
      </c>
      <c r="AA27" s="309">
        <f t="shared" si="45"/>
        <v>0</v>
      </c>
      <c r="AB27" s="309">
        <f t="shared" si="45"/>
        <v>0</v>
      </c>
      <c r="AC27" s="309">
        <f t="shared" si="45"/>
        <v>0</v>
      </c>
      <c r="AD27" s="309">
        <f t="shared" si="45"/>
        <v>0</v>
      </c>
      <c r="AE27" s="309">
        <f t="shared" si="45"/>
        <v>0</v>
      </c>
      <c r="AF27" s="309">
        <f t="shared" si="45"/>
        <v>0</v>
      </c>
      <c r="AG27" s="309">
        <f t="shared" si="45"/>
        <v>0</v>
      </c>
      <c r="AH27" s="309">
        <f t="shared" si="45"/>
        <v>0</v>
      </c>
      <c r="AI27" s="309">
        <f t="shared" si="45"/>
        <v>0</v>
      </c>
      <c r="AJ27" s="309">
        <f t="shared" si="45"/>
        <v>0</v>
      </c>
      <c r="AK27" s="309">
        <f t="shared" si="45"/>
        <v>0</v>
      </c>
      <c r="AL27" s="309">
        <f t="shared" si="45"/>
        <v>0</v>
      </c>
      <c r="AM27" s="309">
        <f t="shared" si="45"/>
        <v>0</v>
      </c>
      <c r="AN27" s="309">
        <f t="shared" si="45"/>
        <v>0</v>
      </c>
      <c r="AO27" s="309">
        <f t="shared" si="45"/>
        <v>0</v>
      </c>
      <c r="AP27" s="309">
        <f t="shared" si="45"/>
        <v>0</v>
      </c>
      <c r="AQ27" s="309">
        <f t="shared" si="45"/>
        <v>0</v>
      </c>
      <c r="AR27" s="309">
        <f t="shared" si="45"/>
        <v>0</v>
      </c>
      <c r="AS27" s="309">
        <f t="shared" si="45"/>
        <v>0</v>
      </c>
      <c r="AT27" s="346">
        <f t="shared" si="29"/>
        <v>0</v>
      </c>
      <c r="AU27" s="629">
        <f t="shared" si="33"/>
        <v>0</v>
      </c>
      <c r="AV27" s="629">
        <f t="shared" si="34"/>
        <v>0</v>
      </c>
      <c r="AX27" s="2" t="s">
        <v>29</v>
      </c>
      <c r="AY27" s="2"/>
      <c r="AZ27" s="2"/>
      <c r="BA27" s="827" t="str">
        <f t="shared" si="44"/>
        <v/>
      </c>
      <c r="BB27" s="827" t="str">
        <f t="shared" si="44"/>
        <v/>
      </c>
      <c r="BC27" s="827" t="str">
        <f t="shared" si="44"/>
        <v/>
      </c>
      <c r="BD27" s="827" t="str">
        <f t="shared" si="44"/>
        <v/>
      </c>
      <c r="BE27" s="827" t="str">
        <f t="shared" si="44"/>
        <v/>
      </c>
      <c r="BF27" s="827" t="str">
        <f t="shared" si="44"/>
        <v/>
      </c>
    </row>
    <row r="28" spans="1:58" ht="12.75" hidden="1" customHeight="1" x14ac:dyDescent="0.2">
      <c r="A28" s="711"/>
      <c r="B28" s="711"/>
      <c r="C28" s="716"/>
      <c r="D28" s="712"/>
      <c r="E28" s="713"/>
      <c r="F28" s="714"/>
      <c r="G28" s="316" t="str">
        <f t="shared" si="26"/>
        <v>-</v>
      </c>
      <c r="H28" s="317"/>
      <c r="I28" s="108" t="s">
        <v>153</v>
      </c>
      <c r="J28" s="318"/>
      <c r="K28" s="108" t="s">
        <v>165</v>
      </c>
      <c r="L28" s="319">
        <f t="shared" si="27"/>
        <v>0</v>
      </c>
      <c r="M28" s="325" t="s">
        <v>166</v>
      </c>
      <c r="N28" s="320"/>
      <c r="O28" s="109" t="s">
        <v>165</v>
      </c>
      <c r="P28" s="309">
        <f t="shared" si="31"/>
        <v>0</v>
      </c>
      <c r="Q28" s="309">
        <f t="shared" ref="Q28:AS28" si="46">(+P28*$R$5)+P28</f>
        <v>0</v>
      </c>
      <c r="R28" s="309">
        <f t="shared" si="46"/>
        <v>0</v>
      </c>
      <c r="S28" s="309">
        <f t="shared" si="46"/>
        <v>0</v>
      </c>
      <c r="T28" s="309">
        <f t="shared" si="46"/>
        <v>0</v>
      </c>
      <c r="U28" s="309">
        <f t="shared" si="46"/>
        <v>0</v>
      </c>
      <c r="V28" s="309">
        <f t="shared" si="46"/>
        <v>0</v>
      </c>
      <c r="W28" s="309">
        <f t="shared" si="46"/>
        <v>0</v>
      </c>
      <c r="X28" s="309">
        <f t="shared" si="46"/>
        <v>0</v>
      </c>
      <c r="Y28" s="309">
        <f t="shared" si="46"/>
        <v>0</v>
      </c>
      <c r="Z28" s="309">
        <f t="shared" si="46"/>
        <v>0</v>
      </c>
      <c r="AA28" s="309">
        <f t="shared" si="46"/>
        <v>0</v>
      </c>
      <c r="AB28" s="309">
        <f t="shared" si="46"/>
        <v>0</v>
      </c>
      <c r="AC28" s="309">
        <f t="shared" si="46"/>
        <v>0</v>
      </c>
      <c r="AD28" s="309">
        <f t="shared" si="46"/>
        <v>0</v>
      </c>
      <c r="AE28" s="309">
        <f t="shared" si="46"/>
        <v>0</v>
      </c>
      <c r="AF28" s="309">
        <f t="shared" si="46"/>
        <v>0</v>
      </c>
      <c r="AG28" s="309">
        <f t="shared" si="46"/>
        <v>0</v>
      </c>
      <c r="AH28" s="309">
        <f t="shared" si="46"/>
        <v>0</v>
      </c>
      <c r="AI28" s="309">
        <f t="shared" si="46"/>
        <v>0</v>
      </c>
      <c r="AJ28" s="309">
        <f t="shared" si="46"/>
        <v>0</v>
      </c>
      <c r="AK28" s="309">
        <f t="shared" si="46"/>
        <v>0</v>
      </c>
      <c r="AL28" s="309">
        <f t="shared" si="46"/>
        <v>0</v>
      </c>
      <c r="AM28" s="309">
        <f t="shared" si="46"/>
        <v>0</v>
      </c>
      <c r="AN28" s="309">
        <f t="shared" si="46"/>
        <v>0</v>
      </c>
      <c r="AO28" s="309">
        <f t="shared" si="46"/>
        <v>0</v>
      </c>
      <c r="AP28" s="309">
        <f t="shared" si="46"/>
        <v>0</v>
      </c>
      <c r="AQ28" s="309">
        <f t="shared" si="46"/>
        <v>0</v>
      </c>
      <c r="AR28" s="309">
        <f t="shared" si="46"/>
        <v>0</v>
      </c>
      <c r="AS28" s="309">
        <f t="shared" si="46"/>
        <v>0</v>
      </c>
      <c r="AT28" s="346">
        <f t="shared" si="29"/>
        <v>0</v>
      </c>
      <c r="AU28" s="629">
        <f t="shared" si="33"/>
        <v>0</v>
      </c>
      <c r="AV28" s="629">
        <f t="shared" si="34"/>
        <v>0</v>
      </c>
      <c r="AX28" s="616" t="s">
        <v>26</v>
      </c>
      <c r="AY28" s="616"/>
      <c r="AZ28" s="616"/>
      <c r="BA28" s="827" t="str">
        <f t="shared" si="44"/>
        <v/>
      </c>
      <c r="BB28" s="827" t="str">
        <f t="shared" si="44"/>
        <v/>
      </c>
      <c r="BC28" s="827" t="str">
        <f t="shared" si="44"/>
        <v/>
      </c>
      <c r="BD28" s="827" t="str">
        <f t="shared" si="44"/>
        <v/>
      </c>
      <c r="BE28" s="827" t="str">
        <f t="shared" si="44"/>
        <v/>
      </c>
      <c r="BF28" s="827" t="str">
        <f t="shared" si="44"/>
        <v/>
      </c>
    </row>
    <row r="29" spans="1:58" ht="12.75" hidden="1" customHeight="1" x14ac:dyDescent="0.2">
      <c r="A29" s="711"/>
      <c r="B29" s="711"/>
      <c r="C29" s="716"/>
      <c r="D29" s="712"/>
      <c r="E29" s="713"/>
      <c r="F29" s="714"/>
      <c r="G29" s="316" t="str">
        <f t="shared" si="26"/>
        <v>-</v>
      </c>
      <c r="H29" s="317"/>
      <c r="I29" s="108" t="s">
        <v>153</v>
      </c>
      <c r="J29" s="318"/>
      <c r="K29" s="108" t="s">
        <v>165</v>
      </c>
      <c r="L29" s="319">
        <f t="shared" si="27"/>
        <v>0</v>
      </c>
      <c r="M29" s="325" t="s">
        <v>166</v>
      </c>
      <c r="N29" s="320"/>
      <c r="O29" s="109" t="s">
        <v>165</v>
      </c>
      <c r="P29" s="309">
        <f t="shared" si="31"/>
        <v>0</v>
      </c>
      <c r="Q29" s="309">
        <f t="shared" ref="Q29:AS29" si="47">(+P29*$R$5)+P29</f>
        <v>0</v>
      </c>
      <c r="R29" s="309">
        <f t="shared" si="47"/>
        <v>0</v>
      </c>
      <c r="S29" s="309">
        <f t="shared" si="47"/>
        <v>0</v>
      </c>
      <c r="T29" s="309">
        <f t="shared" si="47"/>
        <v>0</v>
      </c>
      <c r="U29" s="309">
        <f t="shared" si="47"/>
        <v>0</v>
      </c>
      <c r="V29" s="309">
        <f t="shared" si="47"/>
        <v>0</v>
      </c>
      <c r="W29" s="309">
        <f t="shared" si="47"/>
        <v>0</v>
      </c>
      <c r="X29" s="309">
        <f t="shared" si="47"/>
        <v>0</v>
      </c>
      <c r="Y29" s="309">
        <f t="shared" si="47"/>
        <v>0</v>
      </c>
      <c r="Z29" s="309">
        <f t="shared" si="47"/>
        <v>0</v>
      </c>
      <c r="AA29" s="309">
        <f t="shared" si="47"/>
        <v>0</v>
      </c>
      <c r="AB29" s="309">
        <f t="shared" si="47"/>
        <v>0</v>
      </c>
      <c r="AC29" s="309">
        <f t="shared" si="47"/>
        <v>0</v>
      </c>
      <c r="AD29" s="309">
        <f t="shared" si="47"/>
        <v>0</v>
      </c>
      <c r="AE29" s="309">
        <f t="shared" si="47"/>
        <v>0</v>
      </c>
      <c r="AF29" s="309">
        <f t="shared" si="47"/>
        <v>0</v>
      </c>
      <c r="AG29" s="309">
        <f t="shared" si="47"/>
        <v>0</v>
      </c>
      <c r="AH29" s="309">
        <f t="shared" si="47"/>
        <v>0</v>
      </c>
      <c r="AI29" s="309">
        <f t="shared" si="47"/>
        <v>0</v>
      </c>
      <c r="AJ29" s="309">
        <f t="shared" si="47"/>
        <v>0</v>
      </c>
      <c r="AK29" s="309">
        <f t="shared" si="47"/>
        <v>0</v>
      </c>
      <c r="AL29" s="309">
        <f t="shared" si="47"/>
        <v>0</v>
      </c>
      <c r="AM29" s="309">
        <f t="shared" si="47"/>
        <v>0</v>
      </c>
      <c r="AN29" s="309">
        <f t="shared" si="47"/>
        <v>0</v>
      </c>
      <c r="AO29" s="309">
        <f t="shared" si="47"/>
        <v>0</v>
      </c>
      <c r="AP29" s="309">
        <f t="shared" si="47"/>
        <v>0</v>
      </c>
      <c r="AQ29" s="309">
        <f t="shared" si="47"/>
        <v>0</v>
      </c>
      <c r="AR29" s="309">
        <f t="shared" si="47"/>
        <v>0</v>
      </c>
      <c r="AS29" s="309">
        <f t="shared" si="47"/>
        <v>0</v>
      </c>
      <c r="AT29" s="346">
        <f t="shared" si="29"/>
        <v>0</v>
      </c>
      <c r="AU29" s="629">
        <f t="shared" si="33"/>
        <v>0</v>
      </c>
      <c r="AV29" s="629">
        <f t="shared" si="34"/>
        <v>0</v>
      </c>
      <c r="AX29" s="617" t="s">
        <v>27</v>
      </c>
      <c r="AY29" s="617"/>
      <c r="AZ29" s="617"/>
      <c r="BA29" s="827" t="str">
        <f t="shared" si="44"/>
        <v/>
      </c>
      <c r="BB29" s="827" t="str">
        <f t="shared" si="44"/>
        <v/>
      </c>
      <c r="BC29" s="827" t="str">
        <f t="shared" si="44"/>
        <v/>
      </c>
      <c r="BD29" s="827" t="str">
        <f t="shared" si="44"/>
        <v/>
      </c>
      <c r="BE29" s="827" t="str">
        <f t="shared" si="44"/>
        <v/>
      </c>
      <c r="BF29" s="827" t="str">
        <f t="shared" si="44"/>
        <v/>
      </c>
    </row>
    <row r="30" spans="1:58" ht="12.75" hidden="1" customHeight="1" x14ac:dyDescent="0.2">
      <c r="A30" s="711"/>
      <c r="B30" s="711"/>
      <c r="C30" s="716"/>
      <c r="D30" s="712"/>
      <c r="E30" s="713"/>
      <c r="F30" s="714"/>
      <c r="G30" s="316" t="str">
        <f t="shared" si="26"/>
        <v>-</v>
      </c>
      <c r="H30" s="317"/>
      <c r="I30" s="108" t="s">
        <v>153</v>
      </c>
      <c r="J30" s="318"/>
      <c r="K30" s="108" t="s">
        <v>165</v>
      </c>
      <c r="L30" s="319">
        <f t="shared" ref="L30:L43" si="48">H30-J30</f>
        <v>0</v>
      </c>
      <c r="M30" s="325" t="s">
        <v>166</v>
      </c>
      <c r="N30" s="320"/>
      <c r="O30" s="109" t="s">
        <v>165</v>
      </c>
      <c r="P30" s="309">
        <f>L30*N30*12</f>
        <v>0</v>
      </c>
      <c r="Q30" s="309">
        <f t="shared" ref="Q30:AS30" si="49">(+P30*$R$5)+P30</f>
        <v>0</v>
      </c>
      <c r="R30" s="309">
        <f t="shared" si="49"/>
        <v>0</v>
      </c>
      <c r="S30" s="309">
        <f t="shared" si="49"/>
        <v>0</v>
      </c>
      <c r="T30" s="309">
        <f t="shared" si="49"/>
        <v>0</v>
      </c>
      <c r="U30" s="309">
        <f t="shared" si="49"/>
        <v>0</v>
      </c>
      <c r="V30" s="309">
        <f t="shared" si="49"/>
        <v>0</v>
      </c>
      <c r="W30" s="309">
        <f t="shared" si="49"/>
        <v>0</v>
      </c>
      <c r="X30" s="309">
        <f t="shared" si="49"/>
        <v>0</v>
      </c>
      <c r="Y30" s="309">
        <f t="shared" si="49"/>
        <v>0</v>
      </c>
      <c r="Z30" s="309">
        <f t="shared" si="49"/>
        <v>0</v>
      </c>
      <c r="AA30" s="309">
        <f t="shared" si="49"/>
        <v>0</v>
      </c>
      <c r="AB30" s="309">
        <f t="shared" si="49"/>
        <v>0</v>
      </c>
      <c r="AC30" s="309">
        <f t="shared" si="49"/>
        <v>0</v>
      </c>
      <c r="AD30" s="309">
        <f t="shared" si="49"/>
        <v>0</v>
      </c>
      <c r="AE30" s="309">
        <f t="shared" si="49"/>
        <v>0</v>
      </c>
      <c r="AF30" s="309">
        <f t="shared" si="49"/>
        <v>0</v>
      </c>
      <c r="AG30" s="309">
        <f t="shared" si="49"/>
        <v>0</v>
      </c>
      <c r="AH30" s="309">
        <f t="shared" si="49"/>
        <v>0</v>
      </c>
      <c r="AI30" s="309">
        <f t="shared" si="49"/>
        <v>0</v>
      </c>
      <c r="AJ30" s="309">
        <f t="shared" si="49"/>
        <v>0</v>
      </c>
      <c r="AK30" s="309">
        <f t="shared" si="49"/>
        <v>0</v>
      </c>
      <c r="AL30" s="309">
        <f t="shared" si="49"/>
        <v>0</v>
      </c>
      <c r="AM30" s="309">
        <f t="shared" si="49"/>
        <v>0</v>
      </c>
      <c r="AN30" s="309">
        <f t="shared" si="49"/>
        <v>0</v>
      </c>
      <c r="AO30" s="309">
        <f t="shared" si="49"/>
        <v>0</v>
      </c>
      <c r="AP30" s="309">
        <f t="shared" si="49"/>
        <v>0</v>
      </c>
      <c r="AQ30" s="309">
        <f t="shared" si="49"/>
        <v>0</v>
      </c>
      <c r="AR30" s="309">
        <f t="shared" si="49"/>
        <v>0</v>
      </c>
      <c r="AS30" s="309">
        <f t="shared" si="49"/>
        <v>0</v>
      </c>
      <c r="AT30" s="346">
        <f t="shared" ref="AT30:AT43" si="50">F30*N30</f>
        <v>0</v>
      </c>
      <c r="AU30" s="629">
        <f t="shared" si="33"/>
        <v>0</v>
      </c>
      <c r="AV30" s="629">
        <f t="shared" si="34"/>
        <v>0</v>
      </c>
      <c r="AX30" s="618" t="s">
        <v>28</v>
      </c>
      <c r="AY30" s="618"/>
      <c r="AZ30" s="618"/>
      <c r="BA30" s="827" t="str">
        <f t="shared" si="44"/>
        <v/>
      </c>
      <c r="BB30" s="827" t="str">
        <f t="shared" si="44"/>
        <v/>
      </c>
      <c r="BC30" s="827" t="str">
        <f t="shared" si="44"/>
        <v/>
      </c>
      <c r="BD30" s="827" t="str">
        <f t="shared" si="44"/>
        <v/>
      </c>
      <c r="BE30" s="827" t="str">
        <f t="shared" si="44"/>
        <v/>
      </c>
      <c r="BF30" s="827" t="str">
        <f t="shared" si="44"/>
        <v/>
      </c>
    </row>
    <row r="31" spans="1:58" ht="12.75" hidden="1" customHeight="1" x14ac:dyDescent="0.2">
      <c r="A31" s="711"/>
      <c r="B31" s="711"/>
      <c r="C31" s="716"/>
      <c r="D31" s="712"/>
      <c r="E31" s="713"/>
      <c r="F31" s="714"/>
      <c r="G31" s="316" t="str">
        <f t="shared" si="26"/>
        <v>-</v>
      </c>
      <c r="H31" s="317"/>
      <c r="I31" s="108" t="s">
        <v>153</v>
      </c>
      <c r="J31" s="318"/>
      <c r="K31" s="108" t="s">
        <v>165</v>
      </c>
      <c r="L31" s="319">
        <f t="shared" si="48"/>
        <v>0</v>
      </c>
      <c r="M31" s="325" t="s">
        <v>166</v>
      </c>
      <c r="N31" s="320"/>
      <c r="O31" s="109" t="s">
        <v>165</v>
      </c>
      <c r="P31" s="309">
        <f t="shared" ref="P31:P43" si="51">L31*N31*12</f>
        <v>0</v>
      </c>
      <c r="Q31" s="309">
        <f t="shared" ref="Q31:AS31" si="52">(+P31*$R$5)+P31</f>
        <v>0</v>
      </c>
      <c r="R31" s="309">
        <f t="shared" si="52"/>
        <v>0</v>
      </c>
      <c r="S31" s="309">
        <f t="shared" si="52"/>
        <v>0</v>
      </c>
      <c r="T31" s="309">
        <f t="shared" si="52"/>
        <v>0</v>
      </c>
      <c r="U31" s="309">
        <f t="shared" si="52"/>
        <v>0</v>
      </c>
      <c r="V31" s="309">
        <f t="shared" si="52"/>
        <v>0</v>
      </c>
      <c r="W31" s="309">
        <f t="shared" si="52"/>
        <v>0</v>
      </c>
      <c r="X31" s="309">
        <f t="shared" si="52"/>
        <v>0</v>
      </c>
      <c r="Y31" s="309">
        <f t="shared" si="52"/>
        <v>0</v>
      </c>
      <c r="Z31" s="309">
        <f t="shared" si="52"/>
        <v>0</v>
      </c>
      <c r="AA31" s="309">
        <f t="shared" si="52"/>
        <v>0</v>
      </c>
      <c r="AB31" s="309">
        <f t="shared" si="52"/>
        <v>0</v>
      </c>
      <c r="AC31" s="309">
        <f t="shared" si="52"/>
        <v>0</v>
      </c>
      <c r="AD31" s="309">
        <f t="shared" si="52"/>
        <v>0</v>
      </c>
      <c r="AE31" s="309">
        <f t="shared" si="52"/>
        <v>0</v>
      </c>
      <c r="AF31" s="309">
        <f t="shared" si="52"/>
        <v>0</v>
      </c>
      <c r="AG31" s="309">
        <f t="shared" si="52"/>
        <v>0</v>
      </c>
      <c r="AH31" s="309">
        <f t="shared" si="52"/>
        <v>0</v>
      </c>
      <c r="AI31" s="309">
        <f t="shared" si="52"/>
        <v>0</v>
      </c>
      <c r="AJ31" s="309">
        <f t="shared" si="52"/>
        <v>0</v>
      </c>
      <c r="AK31" s="309">
        <f t="shared" si="52"/>
        <v>0</v>
      </c>
      <c r="AL31" s="309">
        <f t="shared" si="52"/>
        <v>0</v>
      </c>
      <c r="AM31" s="309">
        <f t="shared" si="52"/>
        <v>0</v>
      </c>
      <c r="AN31" s="309">
        <f t="shared" si="52"/>
        <v>0</v>
      </c>
      <c r="AO31" s="309">
        <f t="shared" si="52"/>
        <v>0</v>
      </c>
      <c r="AP31" s="309">
        <f t="shared" si="52"/>
        <v>0</v>
      </c>
      <c r="AQ31" s="309">
        <f t="shared" si="52"/>
        <v>0</v>
      </c>
      <c r="AR31" s="309">
        <f t="shared" si="52"/>
        <v>0</v>
      </c>
      <c r="AS31" s="309">
        <f t="shared" si="52"/>
        <v>0</v>
      </c>
      <c r="AT31" s="346">
        <f t="shared" si="50"/>
        <v>0</v>
      </c>
      <c r="AU31" s="629">
        <f t="shared" si="33"/>
        <v>0</v>
      </c>
      <c r="AV31" s="629">
        <f t="shared" si="34"/>
        <v>0</v>
      </c>
      <c r="AX31" s="619" t="s">
        <v>30</v>
      </c>
      <c r="AY31" s="619"/>
      <c r="AZ31" s="619"/>
      <c r="BA31" s="827" t="str">
        <f t="shared" si="44"/>
        <v/>
      </c>
      <c r="BB31" s="827" t="str">
        <f t="shared" si="44"/>
        <v/>
      </c>
      <c r="BC31" s="827" t="str">
        <f t="shared" si="44"/>
        <v/>
      </c>
      <c r="BD31" s="827" t="str">
        <f t="shared" si="44"/>
        <v/>
      </c>
      <c r="BE31" s="827" t="str">
        <f t="shared" si="44"/>
        <v/>
      </c>
      <c r="BF31" s="827" t="str">
        <f t="shared" si="44"/>
        <v/>
      </c>
    </row>
    <row r="32" spans="1:58" ht="15" hidden="1" customHeight="1" x14ac:dyDescent="0.2">
      <c r="A32" s="711"/>
      <c r="B32" s="711"/>
      <c r="C32" s="716"/>
      <c r="D32" s="712"/>
      <c r="E32" s="713"/>
      <c r="F32" s="714"/>
      <c r="G32" s="316" t="str">
        <f t="shared" si="26"/>
        <v>-</v>
      </c>
      <c r="H32" s="317"/>
      <c r="I32" s="108" t="s">
        <v>153</v>
      </c>
      <c r="J32" s="318"/>
      <c r="K32" s="108" t="s">
        <v>165</v>
      </c>
      <c r="L32" s="319">
        <f t="shared" si="48"/>
        <v>0</v>
      </c>
      <c r="M32" s="325" t="s">
        <v>166</v>
      </c>
      <c r="N32" s="320"/>
      <c r="O32" s="109" t="s">
        <v>165</v>
      </c>
      <c r="P32" s="309">
        <f t="shared" si="51"/>
        <v>0</v>
      </c>
      <c r="Q32" s="309">
        <f t="shared" ref="Q32:AS32" si="53">(+P32*$R$5)+P32</f>
        <v>0</v>
      </c>
      <c r="R32" s="309">
        <f t="shared" si="53"/>
        <v>0</v>
      </c>
      <c r="S32" s="309">
        <f t="shared" si="53"/>
        <v>0</v>
      </c>
      <c r="T32" s="309">
        <f t="shared" si="53"/>
        <v>0</v>
      </c>
      <c r="U32" s="309">
        <f t="shared" si="53"/>
        <v>0</v>
      </c>
      <c r="V32" s="309">
        <f t="shared" si="53"/>
        <v>0</v>
      </c>
      <c r="W32" s="309">
        <f t="shared" si="53"/>
        <v>0</v>
      </c>
      <c r="X32" s="309">
        <f t="shared" si="53"/>
        <v>0</v>
      </c>
      <c r="Y32" s="309">
        <f t="shared" si="53"/>
        <v>0</v>
      </c>
      <c r="Z32" s="309">
        <f t="shared" si="53"/>
        <v>0</v>
      </c>
      <c r="AA32" s="309">
        <f t="shared" si="53"/>
        <v>0</v>
      </c>
      <c r="AB32" s="309">
        <f t="shared" si="53"/>
        <v>0</v>
      </c>
      <c r="AC32" s="309">
        <f t="shared" si="53"/>
        <v>0</v>
      </c>
      <c r="AD32" s="309">
        <f t="shared" si="53"/>
        <v>0</v>
      </c>
      <c r="AE32" s="309">
        <f t="shared" si="53"/>
        <v>0</v>
      </c>
      <c r="AF32" s="309">
        <f t="shared" si="53"/>
        <v>0</v>
      </c>
      <c r="AG32" s="309">
        <f t="shared" si="53"/>
        <v>0</v>
      </c>
      <c r="AH32" s="309">
        <f t="shared" si="53"/>
        <v>0</v>
      </c>
      <c r="AI32" s="309">
        <f t="shared" si="53"/>
        <v>0</v>
      </c>
      <c r="AJ32" s="309">
        <f t="shared" si="53"/>
        <v>0</v>
      </c>
      <c r="AK32" s="309">
        <f t="shared" si="53"/>
        <v>0</v>
      </c>
      <c r="AL32" s="309">
        <f t="shared" si="53"/>
        <v>0</v>
      </c>
      <c r="AM32" s="309">
        <f t="shared" si="53"/>
        <v>0</v>
      </c>
      <c r="AN32" s="309">
        <f t="shared" si="53"/>
        <v>0</v>
      </c>
      <c r="AO32" s="309">
        <f t="shared" si="53"/>
        <v>0</v>
      </c>
      <c r="AP32" s="309">
        <f t="shared" si="53"/>
        <v>0</v>
      </c>
      <c r="AQ32" s="309">
        <f t="shared" si="53"/>
        <v>0</v>
      </c>
      <c r="AR32" s="309">
        <f t="shared" si="53"/>
        <v>0</v>
      </c>
      <c r="AS32" s="309">
        <f t="shared" si="53"/>
        <v>0</v>
      </c>
      <c r="AT32" s="346">
        <f t="shared" si="50"/>
        <v>0</v>
      </c>
      <c r="AU32" s="629">
        <f t="shared" si="33"/>
        <v>0</v>
      </c>
      <c r="AV32" s="629">
        <f t="shared" si="34"/>
        <v>0</v>
      </c>
      <c r="BA32" s="827" t="str">
        <f t="shared" si="44"/>
        <v/>
      </c>
      <c r="BB32" s="827" t="str">
        <f t="shared" si="44"/>
        <v/>
      </c>
      <c r="BC32" s="827" t="str">
        <f t="shared" si="44"/>
        <v/>
      </c>
      <c r="BD32" s="827" t="str">
        <f t="shared" si="44"/>
        <v/>
      </c>
      <c r="BE32" s="827" t="str">
        <f t="shared" si="44"/>
        <v/>
      </c>
      <c r="BF32" s="827" t="str">
        <f t="shared" si="44"/>
        <v/>
      </c>
    </row>
    <row r="33" spans="1:58" ht="12.75" hidden="1" customHeight="1" x14ac:dyDescent="0.2">
      <c r="A33" s="711"/>
      <c r="B33" s="711"/>
      <c r="C33" s="716"/>
      <c r="D33" s="712"/>
      <c r="E33" s="713"/>
      <c r="F33" s="714"/>
      <c r="G33" s="316" t="str">
        <f t="shared" si="26"/>
        <v>-</v>
      </c>
      <c r="H33" s="317"/>
      <c r="I33" s="108" t="s">
        <v>153</v>
      </c>
      <c r="J33" s="318"/>
      <c r="K33" s="108" t="s">
        <v>165</v>
      </c>
      <c r="L33" s="319">
        <f t="shared" si="48"/>
        <v>0</v>
      </c>
      <c r="M33" s="325" t="s">
        <v>166</v>
      </c>
      <c r="N33" s="320"/>
      <c r="O33" s="109" t="s">
        <v>165</v>
      </c>
      <c r="P33" s="309">
        <f t="shared" si="51"/>
        <v>0</v>
      </c>
      <c r="Q33" s="309">
        <f t="shared" ref="Q33:AS33" si="54">(+P33*$R$5)+P33</f>
        <v>0</v>
      </c>
      <c r="R33" s="309">
        <f t="shared" si="54"/>
        <v>0</v>
      </c>
      <c r="S33" s="309">
        <f t="shared" si="54"/>
        <v>0</v>
      </c>
      <c r="T33" s="309">
        <f t="shared" si="54"/>
        <v>0</v>
      </c>
      <c r="U33" s="309">
        <f t="shared" si="54"/>
        <v>0</v>
      </c>
      <c r="V33" s="309">
        <f t="shared" si="54"/>
        <v>0</v>
      </c>
      <c r="W33" s="309">
        <f t="shared" si="54"/>
        <v>0</v>
      </c>
      <c r="X33" s="309">
        <f t="shared" si="54"/>
        <v>0</v>
      </c>
      <c r="Y33" s="309">
        <f t="shared" si="54"/>
        <v>0</v>
      </c>
      <c r="Z33" s="309">
        <f t="shared" si="54"/>
        <v>0</v>
      </c>
      <c r="AA33" s="309">
        <f t="shared" si="54"/>
        <v>0</v>
      </c>
      <c r="AB33" s="309">
        <f t="shared" si="54"/>
        <v>0</v>
      </c>
      <c r="AC33" s="309">
        <f t="shared" si="54"/>
        <v>0</v>
      </c>
      <c r="AD33" s="309">
        <f t="shared" si="54"/>
        <v>0</v>
      </c>
      <c r="AE33" s="309">
        <f t="shared" si="54"/>
        <v>0</v>
      </c>
      <c r="AF33" s="309">
        <f t="shared" si="54"/>
        <v>0</v>
      </c>
      <c r="AG33" s="309">
        <f t="shared" si="54"/>
        <v>0</v>
      </c>
      <c r="AH33" s="309">
        <f t="shared" si="54"/>
        <v>0</v>
      </c>
      <c r="AI33" s="309">
        <f t="shared" si="54"/>
        <v>0</v>
      </c>
      <c r="AJ33" s="309">
        <f t="shared" si="54"/>
        <v>0</v>
      </c>
      <c r="AK33" s="309">
        <f t="shared" si="54"/>
        <v>0</v>
      </c>
      <c r="AL33" s="309">
        <f t="shared" si="54"/>
        <v>0</v>
      </c>
      <c r="AM33" s="309">
        <f t="shared" si="54"/>
        <v>0</v>
      </c>
      <c r="AN33" s="309">
        <f t="shared" si="54"/>
        <v>0</v>
      </c>
      <c r="AO33" s="309">
        <f t="shared" si="54"/>
        <v>0</v>
      </c>
      <c r="AP33" s="309">
        <f t="shared" si="54"/>
        <v>0</v>
      </c>
      <c r="AQ33" s="309">
        <f t="shared" si="54"/>
        <v>0</v>
      </c>
      <c r="AR33" s="309">
        <f t="shared" si="54"/>
        <v>0</v>
      </c>
      <c r="AS33" s="309">
        <f t="shared" si="54"/>
        <v>0</v>
      </c>
      <c r="AT33" s="346">
        <f t="shared" si="50"/>
        <v>0</v>
      </c>
      <c r="AU33" s="629">
        <f t="shared" si="33"/>
        <v>0</v>
      </c>
      <c r="AV33" s="629">
        <f t="shared" si="34"/>
        <v>0</v>
      </c>
      <c r="BA33" s="827" t="str">
        <f t="shared" si="44"/>
        <v/>
      </c>
      <c r="BB33" s="827" t="str">
        <f t="shared" si="44"/>
        <v/>
      </c>
      <c r="BC33" s="827" t="str">
        <f t="shared" si="44"/>
        <v/>
      </c>
      <c r="BD33" s="827" t="str">
        <f t="shared" si="44"/>
        <v/>
      </c>
      <c r="BE33" s="827" t="str">
        <f t="shared" si="44"/>
        <v/>
      </c>
      <c r="BF33" s="827" t="str">
        <f t="shared" si="44"/>
        <v/>
      </c>
    </row>
    <row r="34" spans="1:58" ht="12.75" hidden="1" customHeight="1" x14ac:dyDescent="0.2">
      <c r="A34" s="711"/>
      <c r="B34" s="711"/>
      <c r="C34" s="716"/>
      <c r="D34" s="712"/>
      <c r="E34" s="713"/>
      <c r="F34" s="714"/>
      <c r="G34" s="316" t="str">
        <f t="shared" si="26"/>
        <v>-</v>
      </c>
      <c r="H34" s="317"/>
      <c r="I34" s="108" t="s">
        <v>153</v>
      </c>
      <c r="J34" s="318"/>
      <c r="K34" s="108" t="s">
        <v>165</v>
      </c>
      <c r="L34" s="319">
        <f t="shared" si="48"/>
        <v>0</v>
      </c>
      <c r="M34" s="325" t="s">
        <v>166</v>
      </c>
      <c r="N34" s="320"/>
      <c r="O34" s="109" t="s">
        <v>165</v>
      </c>
      <c r="P34" s="309">
        <f t="shared" si="51"/>
        <v>0</v>
      </c>
      <c r="Q34" s="309">
        <f t="shared" ref="Q34:AS34" si="55">(+P34*$R$5)+P34</f>
        <v>0</v>
      </c>
      <c r="R34" s="309">
        <f t="shared" si="55"/>
        <v>0</v>
      </c>
      <c r="S34" s="309">
        <f t="shared" si="55"/>
        <v>0</v>
      </c>
      <c r="T34" s="309">
        <f t="shared" si="55"/>
        <v>0</v>
      </c>
      <c r="U34" s="309">
        <f t="shared" si="55"/>
        <v>0</v>
      </c>
      <c r="V34" s="309">
        <f t="shared" si="55"/>
        <v>0</v>
      </c>
      <c r="W34" s="309">
        <f t="shared" si="55"/>
        <v>0</v>
      </c>
      <c r="X34" s="309">
        <f t="shared" si="55"/>
        <v>0</v>
      </c>
      <c r="Y34" s="309">
        <f t="shared" si="55"/>
        <v>0</v>
      </c>
      <c r="Z34" s="309">
        <f t="shared" si="55"/>
        <v>0</v>
      </c>
      <c r="AA34" s="309">
        <f t="shared" si="55"/>
        <v>0</v>
      </c>
      <c r="AB34" s="309">
        <f t="shared" si="55"/>
        <v>0</v>
      </c>
      <c r="AC34" s="309">
        <f t="shared" si="55"/>
        <v>0</v>
      </c>
      <c r="AD34" s="309">
        <f t="shared" si="55"/>
        <v>0</v>
      </c>
      <c r="AE34" s="309">
        <f t="shared" si="55"/>
        <v>0</v>
      </c>
      <c r="AF34" s="309">
        <f t="shared" si="55"/>
        <v>0</v>
      </c>
      <c r="AG34" s="309">
        <f t="shared" si="55"/>
        <v>0</v>
      </c>
      <c r="AH34" s="309">
        <f t="shared" si="55"/>
        <v>0</v>
      </c>
      <c r="AI34" s="309">
        <f t="shared" si="55"/>
        <v>0</v>
      </c>
      <c r="AJ34" s="309">
        <f t="shared" si="55"/>
        <v>0</v>
      </c>
      <c r="AK34" s="309">
        <f t="shared" si="55"/>
        <v>0</v>
      </c>
      <c r="AL34" s="309">
        <f t="shared" si="55"/>
        <v>0</v>
      </c>
      <c r="AM34" s="309">
        <f t="shared" si="55"/>
        <v>0</v>
      </c>
      <c r="AN34" s="309">
        <f t="shared" si="55"/>
        <v>0</v>
      </c>
      <c r="AO34" s="309">
        <f t="shared" si="55"/>
        <v>0</v>
      </c>
      <c r="AP34" s="309">
        <f t="shared" si="55"/>
        <v>0</v>
      </c>
      <c r="AQ34" s="309">
        <f t="shared" si="55"/>
        <v>0</v>
      </c>
      <c r="AR34" s="309">
        <f t="shared" si="55"/>
        <v>0</v>
      </c>
      <c r="AS34" s="309">
        <f t="shared" si="55"/>
        <v>0</v>
      </c>
      <c r="AT34" s="346">
        <f t="shared" si="50"/>
        <v>0</v>
      </c>
      <c r="AU34" s="629">
        <f t="shared" si="33"/>
        <v>0</v>
      </c>
      <c r="AV34" s="629">
        <f t="shared" si="34"/>
        <v>0</v>
      </c>
      <c r="BA34" s="827" t="str">
        <f t="shared" si="44"/>
        <v/>
      </c>
      <c r="BB34" s="827" t="str">
        <f t="shared" si="44"/>
        <v/>
      </c>
      <c r="BC34" s="827" t="str">
        <f t="shared" si="44"/>
        <v/>
      </c>
      <c r="BD34" s="827" t="str">
        <f t="shared" si="44"/>
        <v/>
      </c>
      <c r="BE34" s="827" t="str">
        <f t="shared" si="44"/>
        <v/>
      </c>
      <c r="BF34" s="827" t="str">
        <f t="shared" si="44"/>
        <v/>
      </c>
    </row>
    <row r="35" spans="1:58" ht="12.75" hidden="1" customHeight="1" x14ac:dyDescent="0.2">
      <c r="A35" s="711"/>
      <c r="B35" s="711"/>
      <c r="C35" s="716"/>
      <c r="D35" s="712"/>
      <c r="E35" s="713"/>
      <c r="F35" s="714"/>
      <c r="G35" s="316" t="str">
        <f t="shared" si="26"/>
        <v>-</v>
      </c>
      <c r="H35" s="317"/>
      <c r="I35" s="108" t="s">
        <v>153</v>
      </c>
      <c r="J35" s="318"/>
      <c r="K35" s="108" t="s">
        <v>165</v>
      </c>
      <c r="L35" s="319">
        <f t="shared" si="48"/>
        <v>0</v>
      </c>
      <c r="M35" s="325" t="s">
        <v>166</v>
      </c>
      <c r="N35" s="320"/>
      <c r="O35" s="109" t="s">
        <v>165</v>
      </c>
      <c r="P35" s="309">
        <f t="shared" si="51"/>
        <v>0</v>
      </c>
      <c r="Q35" s="309">
        <f t="shared" ref="Q35:AS35" si="56">(+P35*$R$5)+P35</f>
        <v>0</v>
      </c>
      <c r="R35" s="309">
        <f t="shared" si="56"/>
        <v>0</v>
      </c>
      <c r="S35" s="309">
        <f t="shared" si="56"/>
        <v>0</v>
      </c>
      <c r="T35" s="309">
        <f t="shared" si="56"/>
        <v>0</v>
      </c>
      <c r="U35" s="309">
        <f t="shared" si="56"/>
        <v>0</v>
      </c>
      <c r="V35" s="309">
        <f t="shared" si="56"/>
        <v>0</v>
      </c>
      <c r="W35" s="309">
        <f t="shared" si="56"/>
        <v>0</v>
      </c>
      <c r="X35" s="309">
        <f t="shared" si="56"/>
        <v>0</v>
      </c>
      <c r="Y35" s="309">
        <f t="shared" si="56"/>
        <v>0</v>
      </c>
      <c r="Z35" s="309">
        <f t="shared" si="56"/>
        <v>0</v>
      </c>
      <c r="AA35" s="309">
        <f t="shared" si="56"/>
        <v>0</v>
      </c>
      <c r="AB35" s="309">
        <f t="shared" si="56"/>
        <v>0</v>
      </c>
      <c r="AC35" s="309">
        <f t="shared" si="56"/>
        <v>0</v>
      </c>
      <c r="AD35" s="309">
        <f t="shared" si="56"/>
        <v>0</v>
      </c>
      <c r="AE35" s="309">
        <f t="shared" si="56"/>
        <v>0</v>
      </c>
      <c r="AF35" s="309">
        <f t="shared" si="56"/>
        <v>0</v>
      </c>
      <c r="AG35" s="309">
        <f t="shared" si="56"/>
        <v>0</v>
      </c>
      <c r="AH35" s="309">
        <f t="shared" si="56"/>
        <v>0</v>
      </c>
      <c r="AI35" s="309">
        <f t="shared" si="56"/>
        <v>0</v>
      </c>
      <c r="AJ35" s="309">
        <f t="shared" si="56"/>
        <v>0</v>
      </c>
      <c r="AK35" s="309">
        <f t="shared" si="56"/>
        <v>0</v>
      </c>
      <c r="AL35" s="309">
        <f t="shared" si="56"/>
        <v>0</v>
      </c>
      <c r="AM35" s="309">
        <f t="shared" si="56"/>
        <v>0</v>
      </c>
      <c r="AN35" s="309">
        <f t="shared" si="56"/>
        <v>0</v>
      </c>
      <c r="AO35" s="309">
        <f t="shared" si="56"/>
        <v>0</v>
      </c>
      <c r="AP35" s="309">
        <f t="shared" si="56"/>
        <v>0</v>
      </c>
      <c r="AQ35" s="309">
        <f t="shared" si="56"/>
        <v>0</v>
      </c>
      <c r="AR35" s="309">
        <f t="shared" si="56"/>
        <v>0</v>
      </c>
      <c r="AS35" s="309">
        <f t="shared" si="56"/>
        <v>0</v>
      </c>
      <c r="AT35" s="346">
        <f t="shared" si="50"/>
        <v>0</v>
      </c>
      <c r="AU35" s="629">
        <f t="shared" si="33"/>
        <v>0</v>
      </c>
      <c r="AV35" s="629">
        <f t="shared" si="34"/>
        <v>0</v>
      </c>
      <c r="BA35" s="827" t="str">
        <f t="shared" si="44"/>
        <v/>
      </c>
      <c r="BB35" s="827" t="str">
        <f t="shared" si="44"/>
        <v/>
      </c>
      <c r="BC35" s="827" t="str">
        <f t="shared" si="44"/>
        <v/>
      </c>
      <c r="BD35" s="827" t="str">
        <f t="shared" si="44"/>
        <v/>
      </c>
      <c r="BE35" s="827" t="str">
        <f t="shared" si="44"/>
        <v/>
      </c>
      <c r="BF35" s="827" t="str">
        <f t="shared" si="44"/>
        <v/>
      </c>
    </row>
    <row r="36" spans="1:58" ht="12.75" hidden="1" customHeight="1" x14ac:dyDescent="0.2">
      <c r="A36" s="711"/>
      <c r="B36" s="711"/>
      <c r="C36" s="716"/>
      <c r="D36" s="712"/>
      <c r="E36" s="713"/>
      <c r="F36" s="714"/>
      <c r="G36" s="316" t="str">
        <f t="shared" si="26"/>
        <v>-</v>
      </c>
      <c r="H36" s="317"/>
      <c r="I36" s="108" t="s">
        <v>153</v>
      </c>
      <c r="J36" s="318"/>
      <c r="K36" s="108" t="s">
        <v>165</v>
      </c>
      <c r="L36" s="319">
        <f t="shared" si="48"/>
        <v>0</v>
      </c>
      <c r="M36" s="325" t="s">
        <v>166</v>
      </c>
      <c r="N36" s="320"/>
      <c r="O36" s="109" t="s">
        <v>165</v>
      </c>
      <c r="P36" s="309">
        <f t="shared" si="51"/>
        <v>0</v>
      </c>
      <c r="Q36" s="309">
        <f t="shared" ref="Q36:AS36" si="57">(+P36*$R$5)+P36</f>
        <v>0</v>
      </c>
      <c r="R36" s="309">
        <f t="shared" si="57"/>
        <v>0</v>
      </c>
      <c r="S36" s="309">
        <f t="shared" si="57"/>
        <v>0</v>
      </c>
      <c r="T36" s="309">
        <f t="shared" si="57"/>
        <v>0</v>
      </c>
      <c r="U36" s="309">
        <f t="shared" si="57"/>
        <v>0</v>
      </c>
      <c r="V36" s="309">
        <f t="shared" si="57"/>
        <v>0</v>
      </c>
      <c r="W36" s="309">
        <f t="shared" si="57"/>
        <v>0</v>
      </c>
      <c r="X36" s="309">
        <f t="shared" si="57"/>
        <v>0</v>
      </c>
      <c r="Y36" s="309">
        <f t="shared" si="57"/>
        <v>0</v>
      </c>
      <c r="Z36" s="309">
        <f t="shared" si="57"/>
        <v>0</v>
      </c>
      <c r="AA36" s="309">
        <f t="shared" si="57"/>
        <v>0</v>
      </c>
      <c r="AB36" s="309">
        <f t="shared" si="57"/>
        <v>0</v>
      </c>
      <c r="AC36" s="309">
        <f t="shared" si="57"/>
        <v>0</v>
      </c>
      <c r="AD36" s="309">
        <f t="shared" si="57"/>
        <v>0</v>
      </c>
      <c r="AE36" s="309">
        <f t="shared" si="57"/>
        <v>0</v>
      </c>
      <c r="AF36" s="309">
        <f t="shared" si="57"/>
        <v>0</v>
      </c>
      <c r="AG36" s="309">
        <f t="shared" si="57"/>
        <v>0</v>
      </c>
      <c r="AH36" s="309">
        <f t="shared" si="57"/>
        <v>0</v>
      </c>
      <c r="AI36" s="309">
        <f t="shared" si="57"/>
        <v>0</v>
      </c>
      <c r="AJ36" s="309">
        <f t="shared" si="57"/>
        <v>0</v>
      </c>
      <c r="AK36" s="309">
        <f t="shared" si="57"/>
        <v>0</v>
      </c>
      <c r="AL36" s="309">
        <f t="shared" si="57"/>
        <v>0</v>
      </c>
      <c r="AM36" s="309">
        <f t="shared" si="57"/>
        <v>0</v>
      </c>
      <c r="AN36" s="309">
        <f t="shared" si="57"/>
        <v>0</v>
      </c>
      <c r="AO36" s="309">
        <f t="shared" si="57"/>
        <v>0</v>
      </c>
      <c r="AP36" s="309">
        <f t="shared" si="57"/>
        <v>0</v>
      </c>
      <c r="AQ36" s="309">
        <f t="shared" si="57"/>
        <v>0</v>
      </c>
      <c r="AR36" s="309">
        <f t="shared" si="57"/>
        <v>0</v>
      </c>
      <c r="AS36" s="309">
        <f t="shared" si="57"/>
        <v>0</v>
      </c>
      <c r="AT36" s="346">
        <f t="shared" si="50"/>
        <v>0</v>
      </c>
      <c r="AU36" s="629">
        <f t="shared" si="33"/>
        <v>0</v>
      </c>
      <c r="AV36" s="629">
        <f t="shared" si="34"/>
        <v>0</v>
      </c>
      <c r="BA36" s="827" t="str">
        <f t="shared" ref="BA36:BF45" si="58">IF(($A36=$B$5),BA$3,IF(($A36=$B$6),BA$5,IF(($A36=$B$7),BA$7,IF(($A36=$B$8),BA$9,IF(($A36=$B$9),BA$11,IF(($A36=$B$10),BA$13,""))))))</f>
        <v/>
      </c>
      <c r="BB36" s="827" t="str">
        <f t="shared" si="58"/>
        <v/>
      </c>
      <c r="BC36" s="827" t="str">
        <f t="shared" si="58"/>
        <v/>
      </c>
      <c r="BD36" s="827" t="str">
        <f t="shared" si="58"/>
        <v/>
      </c>
      <c r="BE36" s="827" t="str">
        <f t="shared" si="58"/>
        <v/>
      </c>
      <c r="BF36" s="827" t="str">
        <f t="shared" si="58"/>
        <v/>
      </c>
    </row>
    <row r="37" spans="1:58" ht="12.75" hidden="1" customHeight="1" x14ac:dyDescent="0.2">
      <c r="A37" s="711"/>
      <c r="B37" s="711"/>
      <c r="C37" s="716"/>
      <c r="D37" s="712"/>
      <c r="E37" s="713"/>
      <c r="F37" s="714"/>
      <c r="G37" s="316" t="str">
        <f t="shared" si="26"/>
        <v>-</v>
      </c>
      <c r="H37" s="317"/>
      <c r="I37" s="108" t="s">
        <v>153</v>
      </c>
      <c r="J37" s="318"/>
      <c r="K37" s="108" t="s">
        <v>165</v>
      </c>
      <c r="L37" s="319">
        <f t="shared" si="48"/>
        <v>0</v>
      </c>
      <c r="M37" s="325" t="s">
        <v>166</v>
      </c>
      <c r="N37" s="320"/>
      <c r="O37" s="109" t="s">
        <v>165</v>
      </c>
      <c r="P37" s="309">
        <f t="shared" si="51"/>
        <v>0</v>
      </c>
      <c r="Q37" s="309">
        <f t="shared" ref="Q37:AS37" si="59">(+P37*$R$5)+P37</f>
        <v>0</v>
      </c>
      <c r="R37" s="309">
        <f t="shared" si="59"/>
        <v>0</v>
      </c>
      <c r="S37" s="309">
        <f t="shared" si="59"/>
        <v>0</v>
      </c>
      <c r="T37" s="309">
        <f t="shared" si="59"/>
        <v>0</v>
      </c>
      <c r="U37" s="309">
        <f t="shared" si="59"/>
        <v>0</v>
      </c>
      <c r="V37" s="309">
        <f t="shared" si="59"/>
        <v>0</v>
      </c>
      <c r="W37" s="309">
        <f t="shared" si="59"/>
        <v>0</v>
      </c>
      <c r="X37" s="309">
        <f t="shared" si="59"/>
        <v>0</v>
      </c>
      <c r="Y37" s="309">
        <f t="shared" si="59"/>
        <v>0</v>
      </c>
      <c r="Z37" s="309">
        <f t="shared" si="59"/>
        <v>0</v>
      </c>
      <c r="AA37" s="309">
        <f t="shared" si="59"/>
        <v>0</v>
      </c>
      <c r="AB37" s="309">
        <f t="shared" si="59"/>
        <v>0</v>
      </c>
      <c r="AC37" s="309">
        <f t="shared" si="59"/>
        <v>0</v>
      </c>
      <c r="AD37" s="309">
        <f t="shared" si="59"/>
        <v>0</v>
      </c>
      <c r="AE37" s="309">
        <f t="shared" si="59"/>
        <v>0</v>
      </c>
      <c r="AF37" s="309">
        <f t="shared" si="59"/>
        <v>0</v>
      </c>
      <c r="AG37" s="309">
        <f t="shared" si="59"/>
        <v>0</v>
      </c>
      <c r="AH37" s="309">
        <f t="shared" si="59"/>
        <v>0</v>
      </c>
      <c r="AI37" s="309">
        <f t="shared" si="59"/>
        <v>0</v>
      </c>
      <c r="AJ37" s="309">
        <f t="shared" si="59"/>
        <v>0</v>
      </c>
      <c r="AK37" s="309">
        <f t="shared" si="59"/>
        <v>0</v>
      </c>
      <c r="AL37" s="309">
        <f t="shared" si="59"/>
        <v>0</v>
      </c>
      <c r="AM37" s="309">
        <f t="shared" si="59"/>
        <v>0</v>
      </c>
      <c r="AN37" s="309">
        <f t="shared" si="59"/>
        <v>0</v>
      </c>
      <c r="AO37" s="309">
        <f t="shared" si="59"/>
        <v>0</v>
      </c>
      <c r="AP37" s="309">
        <f t="shared" si="59"/>
        <v>0</v>
      </c>
      <c r="AQ37" s="309">
        <f t="shared" si="59"/>
        <v>0</v>
      </c>
      <c r="AR37" s="309">
        <f t="shared" si="59"/>
        <v>0</v>
      </c>
      <c r="AS37" s="309">
        <f t="shared" si="59"/>
        <v>0</v>
      </c>
      <c r="AT37" s="346">
        <f t="shared" si="50"/>
        <v>0</v>
      </c>
      <c r="AU37" s="629">
        <f t="shared" si="33"/>
        <v>0</v>
      </c>
      <c r="AV37" s="629">
        <f t="shared" si="34"/>
        <v>0</v>
      </c>
      <c r="BA37" s="827" t="str">
        <f t="shared" si="58"/>
        <v/>
      </c>
      <c r="BB37" s="827" t="str">
        <f t="shared" si="58"/>
        <v/>
      </c>
      <c r="BC37" s="827" t="str">
        <f t="shared" si="58"/>
        <v/>
      </c>
      <c r="BD37" s="827" t="str">
        <f t="shared" si="58"/>
        <v/>
      </c>
      <c r="BE37" s="827" t="str">
        <f t="shared" si="58"/>
        <v/>
      </c>
      <c r="BF37" s="827" t="str">
        <f t="shared" si="58"/>
        <v/>
      </c>
    </row>
    <row r="38" spans="1:58" ht="12.75" hidden="1" customHeight="1" x14ac:dyDescent="0.2">
      <c r="A38" s="711"/>
      <c r="B38" s="711"/>
      <c r="C38" s="716"/>
      <c r="D38" s="712"/>
      <c r="E38" s="713"/>
      <c r="F38" s="714"/>
      <c r="G38" s="316" t="str">
        <f t="shared" si="26"/>
        <v>-</v>
      </c>
      <c r="H38" s="317"/>
      <c r="I38" s="108" t="s">
        <v>153</v>
      </c>
      <c r="J38" s="318"/>
      <c r="K38" s="108" t="s">
        <v>165</v>
      </c>
      <c r="L38" s="319">
        <f t="shared" si="48"/>
        <v>0</v>
      </c>
      <c r="M38" s="325" t="s">
        <v>166</v>
      </c>
      <c r="N38" s="320"/>
      <c r="O38" s="109" t="s">
        <v>165</v>
      </c>
      <c r="P38" s="309">
        <f t="shared" si="51"/>
        <v>0</v>
      </c>
      <c r="Q38" s="309">
        <f t="shared" ref="Q38:AS38" si="60">(+P38*$R$5)+P38</f>
        <v>0</v>
      </c>
      <c r="R38" s="309">
        <f t="shared" si="60"/>
        <v>0</v>
      </c>
      <c r="S38" s="309">
        <f t="shared" si="60"/>
        <v>0</v>
      </c>
      <c r="T38" s="309">
        <f t="shared" si="60"/>
        <v>0</v>
      </c>
      <c r="U38" s="309">
        <f t="shared" si="60"/>
        <v>0</v>
      </c>
      <c r="V38" s="309">
        <f t="shared" si="60"/>
        <v>0</v>
      </c>
      <c r="W38" s="309">
        <f t="shared" si="60"/>
        <v>0</v>
      </c>
      <c r="X38" s="309">
        <f t="shared" si="60"/>
        <v>0</v>
      </c>
      <c r="Y38" s="309">
        <f t="shared" si="60"/>
        <v>0</v>
      </c>
      <c r="Z38" s="309">
        <f t="shared" si="60"/>
        <v>0</v>
      </c>
      <c r="AA38" s="309">
        <f t="shared" si="60"/>
        <v>0</v>
      </c>
      <c r="AB38" s="309">
        <f t="shared" si="60"/>
        <v>0</v>
      </c>
      <c r="AC38" s="309">
        <f t="shared" si="60"/>
        <v>0</v>
      </c>
      <c r="AD38" s="309">
        <f t="shared" si="60"/>
        <v>0</v>
      </c>
      <c r="AE38" s="309">
        <f t="shared" si="60"/>
        <v>0</v>
      </c>
      <c r="AF38" s="309">
        <f t="shared" si="60"/>
        <v>0</v>
      </c>
      <c r="AG38" s="309">
        <f t="shared" si="60"/>
        <v>0</v>
      </c>
      <c r="AH38" s="309">
        <f t="shared" si="60"/>
        <v>0</v>
      </c>
      <c r="AI38" s="309">
        <f t="shared" si="60"/>
        <v>0</v>
      </c>
      <c r="AJ38" s="309">
        <f t="shared" si="60"/>
        <v>0</v>
      </c>
      <c r="AK38" s="309">
        <f t="shared" si="60"/>
        <v>0</v>
      </c>
      <c r="AL38" s="309">
        <f t="shared" si="60"/>
        <v>0</v>
      </c>
      <c r="AM38" s="309">
        <f t="shared" si="60"/>
        <v>0</v>
      </c>
      <c r="AN38" s="309">
        <f t="shared" si="60"/>
        <v>0</v>
      </c>
      <c r="AO38" s="309">
        <f t="shared" si="60"/>
        <v>0</v>
      </c>
      <c r="AP38" s="309">
        <f t="shared" si="60"/>
        <v>0</v>
      </c>
      <c r="AQ38" s="309">
        <f t="shared" si="60"/>
        <v>0</v>
      </c>
      <c r="AR38" s="309">
        <f t="shared" si="60"/>
        <v>0</v>
      </c>
      <c r="AS38" s="309">
        <f t="shared" si="60"/>
        <v>0</v>
      </c>
      <c r="AT38" s="346">
        <f t="shared" si="50"/>
        <v>0</v>
      </c>
      <c r="AU38" s="629">
        <f t="shared" si="33"/>
        <v>0</v>
      </c>
      <c r="AV38" s="629">
        <f t="shared" si="34"/>
        <v>0</v>
      </c>
      <c r="BA38" s="827" t="str">
        <f t="shared" si="58"/>
        <v/>
      </c>
      <c r="BB38" s="827" t="str">
        <f t="shared" si="58"/>
        <v/>
      </c>
      <c r="BC38" s="827" t="str">
        <f t="shared" si="58"/>
        <v/>
      </c>
      <c r="BD38" s="827" t="str">
        <f t="shared" si="58"/>
        <v/>
      </c>
      <c r="BE38" s="827" t="str">
        <f t="shared" si="58"/>
        <v/>
      </c>
      <c r="BF38" s="827" t="str">
        <f t="shared" si="58"/>
        <v/>
      </c>
    </row>
    <row r="39" spans="1:58" ht="12.75" hidden="1" customHeight="1" x14ac:dyDescent="0.2">
      <c r="A39" s="711"/>
      <c r="B39" s="711"/>
      <c r="C39" s="716"/>
      <c r="D39" s="712"/>
      <c r="E39" s="713"/>
      <c r="F39" s="714"/>
      <c r="G39" s="316" t="str">
        <f t="shared" si="26"/>
        <v>-</v>
      </c>
      <c r="H39" s="317"/>
      <c r="I39" s="108" t="s">
        <v>153</v>
      </c>
      <c r="J39" s="318"/>
      <c r="K39" s="108" t="s">
        <v>165</v>
      </c>
      <c r="L39" s="319">
        <f t="shared" si="48"/>
        <v>0</v>
      </c>
      <c r="M39" s="325" t="s">
        <v>166</v>
      </c>
      <c r="N39" s="320"/>
      <c r="O39" s="109" t="s">
        <v>165</v>
      </c>
      <c r="P39" s="309">
        <f t="shared" si="51"/>
        <v>0</v>
      </c>
      <c r="Q39" s="309">
        <f t="shared" ref="Q39:AS39" si="61">(+P39*$R$5)+P39</f>
        <v>0</v>
      </c>
      <c r="R39" s="309">
        <f t="shared" si="61"/>
        <v>0</v>
      </c>
      <c r="S39" s="309">
        <f t="shared" si="61"/>
        <v>0</v>
      </c>
      <c r="T39" s="309">
        <f t="shared" si="61"/>
        <v>0</v>
      </c>
      <c r="U39" s="309">
        <f t="shared" si="61"/>
        <v>0</v>
      </c>
      <c r="V39" s="309">
        <f t="shared" si="61"/>
        <v>0</v>
      </c>
      <c r="W39" s="309">
        <f t="shared" si="61"/>
        <v>0</v>
      </c>
      <c r="X39" s="309">
        <f t="shared" si="61"/>
        <v>0</v>
      </c>
      <c r="Y39" s="309">
        <f t="shared" si="61"/>
        <v>0</v>
      </c>
      <c r="Z39" s="309">
        <f t="shared" si="61"/>
        <v>0</v>
      </c>
      <c r="AA39" s="309">
        <f t="shared" si="61"/>
        <v>0</v>
      </c>
      <c r="AB39" s="309">
        <f t="shared" si="61"/>
        <v>0</v>
      </c>
      <c r="AC39" s="309">
        <f t="shared" si="61"/>
        <v>0</v>
      </c>
      <c r="AD39" s="309">
        <f t="shared" si="61"/>
        <v>0</v>
      </c>
      <c r="AE39" s="309">
        <f t="shared" si="61"/>
        <v>0</v>
      </c>
      <c r="AF39" s="309">
        <f t="shared" si="61"/>
        <v>0</v>
      </c>
      <c r="AG39" s="309">
        <f t="shared" si="61"/>
        <v>0</v>
      </c>
      <c r="AH39" s="309">
        <f t="shared" si="61"/>
        <v>0</v>
      </c>
      <c r="AI39" s="309">
        <f t="shared" si="61"/>
        <v>0</v>
      </c>
      <c r="AJ39" s="309">
        <f t="shared" si="61"/>
        <v>0</v>
      </c>
      <c r="AK39" s="309">
        <f t="shared" si="61"/>
        <v>0</v>
      </c>
      <c r="AL39" s="309">
        <f t="shared" si="61"/>
        <v>0</v>
      </c>
      <c r="AM39" s="309">
        <f t="shared" si="61"/>
        <v>0</v>
      </c>
      <c r="AN39" s="309">
        <f t="shared" si="61"/>
        <v>0</v>
      </c>
      <c r="AO39" s="309">
        <f t="shared" si="61"/>
        <v>0</v>
      </c>
      <c r="AP39" s="309">
        <f t="shared" si="61"/>
        <v>0</v>
      </c>
      <c r="AQ39" s="309">
        <f t="shared" si="61"/>
        <v>0</v>
      </c>
      <c r="AR39" s="309">
        <f t="shared" si="61"/>
        <v>0</v>
      </c>
      <c r="AS39" s="309">
        <f t="shared" si="61"/>
        <v>0</v>
      </c>
      <c r="AT39" s="346">
        <f t="shared" si="50"/>
        <v>0</v>
      </c>
      <c r="AU39" s="629">
        <f t="shared" si="33"/>
        <v>0</v>
      </c>
      <c r="AV39" s="629">
        <f t="shared" si="34"/>
        <v>0</v>
      </c>
      <c r="BA39" s="827" t="str">
        <f t="shared" si="58"/>
        <v/>
      </c>
      <c r="BB39" s="827" t="str">
        <f t="shared" si="58"/>
        <v/>
      </c>
      <c r="BC39" s="827" t="str">
        <f t="shared" si="58"/>
        <v/>
      </c>
      <c r="BD39" s="827" t="str">
        <f t="shared" si="58"/>
        <v/>
      </c>
      <c r="BE39" s="827" t="str">
        <f t="shared" si="58"/>
        <v/>
      </c>
      <c r="BF39" s="827" t="str">
        <f t="shared" si="58"/>
        <v/>
      </c>
    </row>
    <row r="40" spans="1:58" ht="12.75" hidden="1" customHeight="1" x14ac:dyDescent="0.25">
      <c r="A40" s="711"/>
      <c r="B40" s="711"/>
      <c r="C40" s="716"/>
      <c r="D40" s="712"/>
      <c r="E40" s="713"/>
      <c r="F40" s="714"/>
      <c r="G40" s="316" t="str">
        <f t="shared" si="26"/>
        <v>-</v>
      </c>
      <c r="H40" s="317"/>
      <c r="I40" s="108" t="s">
        <v>153</v>
      </c>
      <c r="J40" s="318"/>
      <c r="K40" s="108" t="s">
        <v>165</v>
      </c>
      <c r="L40" s="319">
        <f t="shared" si="48"/>
        <v>0</v>
      </c>
      <c r="M40" s="325" t="s">
        <v>166</v>
      </c>
      <c r="N40" s="320"/>
      <c r="O40" s="109" t="s">
        <v>165</v>
      </c>
      <c r="P40" s="309">
        <f t="shared" si="51"/>
        <v>0</v>
      </c>
      <c r="Q40" s="309">
        <f t="shared" ref="Q40:AS40" si="62">(+P40*$R$5)+P40</f>
        <v>0</v>
      </c>
      <c r="R40" s="309">
        <f t="shared" si="62"/>
        <v>0</v>
      </c>
      <c r="S40" s="309">
        <f t="shared" si="62"/>
        <v>0</v>
      </c>
      <c r="T40" s="309">
        <f t="shared" si="62"/>
        <v>0</v>
      </c>
      <c r="U40" s="309">
        <f t="shared" si="62"/>
        <v>0</v>
      </c>
      <c r="V40" s="309">
        <f t="shared" si="62"/>
        <v>0</v>
      </c>
      <c r="W40" s="309">
        <f t="shared" si="62"/>
        <v>0</v>
      </c>
      <c r="X40" s="309">
        <f t="shared" si="62"/>
        <v>0</v>
      </c>
      <c r="Y40" s="309">
        <f t="shared" si="62"/>
        <v>0</v>
      </c>
      <c r="Z40" s="309">
        <f t="shared" si="62"/>
        <v>0</v>
      </c>
      <c r="AA40" s="309">
        <f t="shared" si="62"/>
        <v>0</v>
      </c>
      <c r="AB40" s="309">
        <f t="shared" si="62"/>
        <v>0</v>
      </c>
      <c r="AC40" s="309">
        <f t="shared" si="62"/>
        <v>0</v>
      </c>
      <c r="AD40" s="309">
        <f t="shared" si="62"/>
        <v>0</v>
      </c>
      <c r="AE40" s="309">
        <f t="shared" si="62"/>
        <v>0</v>
      </c>
      <c r="AF40" s="309">
        <f t="shared" si="62"/>
        <v>0</v>
      </c>
      <c r="AG40" s="309">
        <f t="shared" si="62"/>
        <v>0</v>
      </c>
      <c r="AH40" s="309">
        <f t="shared" si="62"/>
        <v>0</v>
      </c>
      <c r="AI40" s="309">
        <f t="shared" si="62"/>
        <v>0</v>
      </c>
      <c r="AJ40" s="309">
        <f t="shared" si="62"/>
        <v>0</v>
      </c>
      <c r="AK40" s="309">
        <f t="shared" si="62"/>
        <v>0</v>
      </c>
      <c r="AL40" s="309">
        <f t="shared" si="62"/>
        <v>0</v>
      </c>
      <c r="AM40" s="309">
        <f t="shared" si="62"/>
        <v>0</v>
      </c>
      <c r="AN40" s="309">
        <f t="shared" si="62"/>
        <v>0</v>
      </c>
      <c r="AO40" s="309">
        <f t="shared" si="62"/>
        <v>0</v>
      </c>
      <c r="AP40" s="309">
        <f t="shared" si="62"/>
        <v>0</v>
      </c>
      <c r="AQ40" s="309">
        <f t="shared" si="62"/>
        <v>0</v>
      </c>
      <c r="AR40" s="309">
        <f t="shared" si="62"/>
        <v>0</v>
      </c>
      <c r="AS40" s="309">
        <f t="shared" si="62"/>
        <v>0</v>
      </c>
      <c r="AT40" s="346">
        <f t="shared" si="50"/>
        <v>0</v>
      </c>
      <c r="AU40" s="629">
        <f t="shared" si="33"/>
        <v>0</v>
      </c>
      <c r="AV40" s="629">
        <f t="shared" si="34"/>
        <v>0</v>
      </c>
      <c r="AX40" s="615" t="s">
        <v>25</v>
      </c>
      <c r="AY40" s="615"/>
      <c r="AZ40" s="615"/>
      <c r="BA40" s="827" t="str">
        <f t="shared" si="58"/>
        <v/>
      </c>
      <c r="BB40" s="827" t="str">
        <f t="shared" si="58"/>
        <v/>
      </c>
      <c r="BC40" s="827" t="str">
        <f t="shared" si="58"/>
        <v/>
      </c>
      <c r="BD40" s="827" t="str">
        <f t="shared" si="58"/>
        <v/>
      </c>
      <c r="BE40" s="827" t="str">
        <f t="shared" si="58"/>
        <v/>
      </c>
      <c r="BF40" s="827" t="str">
        <f t="shared" si="58"/>
        <v/>
      </c>
    </row>
    <row r="41" spans="1:58" ht="12.75" hidden="1" customHeight="1" x14ac:dyDescent="0.2">
      <c r="A41" s="711"/>
      <c r="B41" s="711"/>
      <c r="C41" s="716"/>
      <c r="D41" s="712"/>
      <c r="E41" s="713"/>
      <c r="F41" s="714"/>
      <c r="G41" s="316" t="str">
        <f t="shared" si="26"/>
        <v>-</v>
      </c>
      <c r="H41" s="317"/>
      <c r="I41" s="108" t="s">
        <v>153</v>
      </c>
      <c r="J41" s="318"/>
      <c r="K41" s="108" t="s">
        <v>165</v>
      </c>
      <c r="L41" s="319">
        <f t="shared" si="48"/>
        <v>0</v>
      </c>
      <c r="M41" s="325" t="s">
        <v>166</v>
      </c>
      <c r="N41" s="320"/>
      <c r="O41" s="109" t="s">
        <v>165</v>
      </c>
      <c r="P41" s="309">
        <f t="shared" si="51"/>
        <v>0</v>
      </c>
      <c r="Q41" s="309">
        <f t="shared" ref="Q41:AS41" si="63">(+P41*$R$5)+P41</f>
        <v>0</v>
      </c>
      <c r="R41" s="309">
        <f t="shared" si="63"/>
        <v>0</v>
      </c>
      <c r="S41" s="309">
        <f t="shared" si="63"/>
        <v>0</v>
      </c>
      <c r="T41" s="309">
        <f t="shared" si="63"/>
        <v>0</v>
      </c>
      <c r="U41" s="309">
        <f t="shared" si="63"/>
        <v>0</v>
      </c>
      <c r="V41" s="309">
        <f t="shared" si="63"/>
        <v>0</v>
      </c>
      <c r="W41" s="309">
        <f t="shared" si="63"/>
        <v>0</v>
      </c>
      <c r="X41" s="309">
        <f t="shared" si="63"/>
        <v>0</v>
      </c>
      <c r="Y41" s="309">
        <f t="shared" si="63"/>
        <v>0</v>
      </c>
      <c r="Z41" s="309">
        <f t="shared" si="63"/>
        <v>0</v>
      </c>
      <c r="AA41" s="309">
        <f t="shared" si="63"/>
        <v>0</v>
      </c>
      <c r="AB41" s="309">
        <f t="shared" si="63"/>
        <v>0</v>
      </c>
      <c r="AC41" s="309">
        <f t="shared" si="63"/>
        <v>0</v>
      </c>
      <c r="AD41" s="309">
        <f t="shared" si="63"/>
        <v>0</v>
      </c>
      <c r="AE41" s="309">
        <f t="shared" si="63"/>
        <v>0</v>
      </c>
      <c r="AF41" s="309">
        <f t="shared" si="63"/>
        <v>0</v>
      </c>
      <c r="AG41" s="309">
        <f t="shared" si="63"/>
        <v>0</v>
      </c>
      <c r="AH41" s="309">
        <f t="shared" si="63"/>
        <v>0</v>
      </c>
      <c r="AI41" s="309">
        <f t="shared" si="63"/>
        <v>0</v>
      </c>
      <c r="AJ41" s="309">
        <f t="shared" si="63"/>
        <v>0</v>
      </c>
      <c r="AK41" s="309">
        <f t="shared" si="63"/>
        <v>0</v>
      </c>
      <c r="AL41" s="309">
        <f t="shared" si="63"/>
        <v>0</v>
      </c>
      <c r="AM41" s="309">
        <f t="shared" si="63"/>
        <v>0</v>
      </c>
      <c r="AN41" s="309">
        <f t="shared" si="63"/>
        <v>0</v>
      </c>
      <c r="AO41" s="309">
        <f t="shared" si="63"/>
        <v>0</v>
      </c>
      <c r="AP41" s="309">
        <f t="shared" si="63"/>
        <v>0</v>
      </c>
      <c r="AQ41" s="309">
        <f t="shared" si="63"/>
        <v>0</v>
      </c>
      <c r="AR41" s="309">
        <f t="shared" si="63"/>
        <v>0</v>
      </c>
      <c r="AS41" s="309">
        <f t="shared" si="63"/>
        <v>0</v>
      </c>
      <c r="AT41" s="346">
        <f t="shared" si="50"/>
        <v>0</v>
      </c>
      <c r="AU41" s="629">
        <f t="shared" si="33"/>
        <v>0</v>
      </c>
      <c r="AV41" s="629">
        <f t="shared" si="34"/>
        <v>0</v>
      </c>
      <c r="AX41" s="2" t="s">
        <v>29</v>
      </c>
      <c r="AY41" s="2"/>
      <c r="AZ41" s="2"/>
      <c r="BA41" s="827" t="str">
        <f t="shared" si="58"/>
        <v/>
      </c>
      <c r="BB41" s="827" t="str">
        <f t="shared" si="58"/>
        <v/>
      </c>
      <c r="BC41" s="827" t="str">
        <f t="shared" si="58"/>
        <v/>
      </c>
      <c r="BD41" s="827" t="str">
        <f t="shared" si="58"/>
        <v/>
      </c>
      <c r="BE41" s="827" t="str">
        <f t="shared" si="58"/>
        <v/>
      </c>
      <c r="BF41" s="827" t="str">
        <f t="shared" si="58"/>
        <v/>
      </c>
    </row>
    <row r="42" spans="1:58" ht="12.75" hidden="1" customHeight="1" x14ac:dyDescent="0.2">
      <c r="A42" s="711"/>
      <c r="B42" s="711"/>
      <c r="C42" s="716"/>
      <c r="D42" s="712"/>
      <c r="E42" s="713"/>
      <c r="F42" s="714"/>
      <c r="G42" s="316" t="str">
        <f t="shared" si="26"/>
        <v>-</v>
      </c>
      <c r="H42" s="317"/>
      <c r="I42" s="108" t="s">
        <v>153</v>
      </c>
      <c r="J42" s="318"/>
      <c r="K42" s="108" t="s">
        <v>165</v>
      </c>
      <c r="L42" s="319">
        <f t="shared" si="48"/>
        <v>0</v>
      </c>
      <c r="M42" s="325" t="s">
        <v>166</v>
      </c>
      <c r="N42" s="320"/>
      <c r="O42" s="109" t="s">
        <v>165</v>
      </c>
      <c r="P42" s="309">
        <f t="shared" si="51"/>
        <v>0</v>
      </c>
      <c r="Q42" s="309">
        <f t="shared" ref="Q42:AS42" si="64">(+P42*$R$5)+P42</f>
        <v>0</v>
      </c>
      <c r="R42" s="309">
        <f t="shared" si="64"/>
        <v>0</v>
      </c>
      <c r="S42" s="309">
        <f t="shared" si="64"/>
        <v>0</v>
      </c>
      <c r="T42" s="309">
        <f t="shared" si="64"/>
        <v>0</v>
      </c>
      <c r="U42" s="309">
        <f t="shared" si="64"/>
        <v>0</v>
      </c>
      <c r="V42" s="309">
        <f t="shared" si="64"/>
        <v>0</v>
      </c>
      <c r="W42" s="309">
        <f t="shared" si="64"/>
        <v>0</v>
      </c>
      <c r="X42" s="309">
        <f t="shared" si="64"/>
        <v>0</v>
      </c>
      <c r="Y42" s="309">
        <f t="shared" si="64"/>
        <v>0</v>
      </c>
      <c r="Z42" s="309">
        <f t="shared" si="64"/>
        <v>0</v>
      </c>
      <c r="AA42" s="309">
        <f t="shared" si="64"/>
        <v>0</v>
      </c>
      <c r="AB42" s="309">
        <f t="shared" si="64"/>
        <v>0</v>
      </c>
      <c r="AC42" s="309">
        <f t="shared" si="64"/>
        <v>0</v>
      </c>
      <c r="AD42" s="309">
        <f t="shared" si="64"/>
        <v>0</v>
      </c>
      <c r="AE42" s="309">
        <f t="shared" si="64"/>
        <v>0</v>
      </c>
      <c r="AF42" s="309">
        <f t="shared" si="64"/>
        <v>0</v>
      </c>
      <c r="AG42" s="309">
        <f t="shared" si="64"/>
        <v>0</v>
      </c>
      <c r="AH42" s="309">
        <f t="shared" si="64"/>
        <v>0</v>
      </c>
      <c r="AI42" s="309">
        <f t="shared" si="64"/>
        <v>0</v>
      </c>
      <c r="AJ42" s="309">
        <f t="shared" si="64"/>
        <v>0</v>
      </c>
      <c r="AK42" s="309">
        <f t="shared" si="64"/>
        <v>0</v>
      </c>
      <c r="AL42" s="309">
        <f t="shared" si="64"/>
        <v>0</v>
      </c>
      <c r="AM42" s="309">
        <f t="shared" si="64"/>
        <v>0</v>
      </c>
      <c r="AN42" s="309">
        <f t="shared" si="64"/>
        <v>0</v>
      </c>
      <c r="AO42" s="309">
        <f t="shared" si="64"/>
        <v>0</v>
      </c>
      <c r="AP42" s="309">
        <f t="shared" si="64"/>
        <v>0</v>
      </c>
      <c r="AQ42" s="309">
        <f t="shared" si="64"/>
        <v>0</v>
      </c>
      <c r="AR42" s="309">
        <f t="shared" si="64"/>
        <v>0</v>
      </c>
      <c r="AS42" s="309">
        <f t="shared" si="64"/>
        <v>0</v>
      </c>
      <c r="AT42" s="346">
        <f t="shared" si="50"/>
        <v>0</v>
      </c>
      <c r="AU42" s="629">
        <f t="shared" si="33"/>
        <v>0</v>
      </c>
      <c r="AV42" s="629">
        <f t="shared" si="34"/>
        <v>0</v>
      </c>
      <c r="AX42" s="616" t="s">
        <v>26</v>
      </c>
      <c r="AY42" s="616"/>
      <c r="AZ42" s="616"/>
      <c r="BA42" s="827" t="str">
        <f t="shared" si="58"/>
        <v/>
      </c>
      <c r="BB42" s="827" t="str">
        <f t="shared" si="58"/>
        <v/>
      </c>
      <c r="BC42" s="827" t="str">
        <f t="shared" si="58"/>
        <v/>
      </c>
      <c r="BD42" s="827" t="str">
        <f t="shared" si="58"/>
        <v/>
      </c>
      <c r="BE42" s="827" t="str">
        <f t="shared" si="58"/>
        <v/>
      </c>
      <c r="BF42" s="827" t="str">
        <f t="shared" si="58"/>
        <v/>
      </c>
    </row>
    <row r="43" spans="1:58" ht="12.75" hidden="1" customHeight="1" x14ac:dyDescent="0.2">
      <c r="A43" s="711"/>
      <c r="B43" s="711"/>
      <c r="C43" s="716"/>
      <c r="D43" s="712"/>
      <c r="E43" s="713"/>
      <c r="F43" s="714"/>
      <c r="G43" s="316" t="str">
        <f t="shared" si="26"/>
        <v>-</v>
      </c>
      <c r="H43" s="317"/>
      <c r="I43" s="108" t="s">
        <v>153</v>
      </c>
      <c r="J43" s="318"/>
      <c r="K43" s="108" t="s">
        <v>165</v>
      </c>
      <c r="L43" s="319">
        <f t="shared" si="48"/>
        <v>0</v>
      </c>
      <c r="M43" s="325" t="s">
        <v>166</v>
      </c>
      <c r="N43" s="320"/>
      <c r="O43" s="109" t="s">
        <v>165</v>
      </c>
      <c r="P43" s="309">
        <f t="shared" si="51"/>
        <v>0</v>
      </c>
      <c r="Q43" s="309">
        <f t="shared" ref="Q43:AS43" si="65">(+P43*$R$5)+P43</f>
        <v>0</v>
      </c>
      <c r="R43" s="309">
        <f t="shared" si="65"/>
        <v>0</v>
      </c>
      <c r="S43" s="309">
        <f t="shared" si="65"/>
        <v>0</v>
      </c>
      <c r="T43" s="309">
        <f t="shared" si="65"/>
        <v>0</v>
      </c>
      <c r="U43" s="309">
        <f t="shared" si="65"/>
        <v>0</v>
      </c>
      <c r="V43" s="309">
        <f t="shared" si="65"/>
        <v>0</v>
      </c>
      <c r="W43" s="309">
        <f t="shared" si="65"/>
        <v>0</v>
      </c>
      <c r="X43" s="309">
        <f t="shared" si="65"/>
        <v>0</v>
      </c>
      <c r="Y43" s="309">
        <f t="shared" si="65"/>
        <v>0</v>
      </c>
      <c r="Z43" s="309">
        <f t="shared" si="65"/>
        <v>0</v>
      </c>
      <c r="AA43" s="309">
        <f t="shared" si="65"/>
        <v>0</v>
      </c>
      <c r="AB43" s="309">
        <f t="shared" si="65"/>
        <v>0</v>
      </c>
      <c r="AC43" s="309">
        <f t="shared" si="65"/>
        <v>0</v>
      </c>
      <c r="AD43" s="309">
        <f t="shared" si="65"/>
        <v>0</v>
      </c>
      <c r="AE43" s="309">
        <f t="shared" si="65"/>
        <v>0</v>
      </c>
      <c r="AF43" s="309">
        <f t="shared" si="65"/>
        <v>0</v>
      </c>
      <c r="AG43" s="309">
        <f t="shared" si="65"/>
        <v>0</v>
      </c>
      <c r="AH43" s="309">
        <f t="shared" si="65"/>
        <v>0</v>
      </c>
      <c r="AI43" s="309">
        <f t="shared" si="65"/>
        <v>0</v>
      </c>
      <c r="AJ43" s="309">
        <f t="shared" si="65"/>
        <v>0</v>
      </c>
      <c r="AK43" s="309">
        <f t="shared" si="65"/>
        <v>0</v>
      </c>
      <c r="AL43" s="309">
        <f t="shared" si="65"/>
        <v>0</v>
      </c>
      <c r="AM43" s="309">
        <f t="shared" si="65"/>
        <v>0</v>
      </c>
      <c r="AN43" s="309">
        <f t="shared" si="65"/>
        <v>0</v>
      </c>
      <c r="AO43" s="309">
        <f t="shared" si="65"/>
        <v>0</v>
      </c>
      <c r="AP43" s="309">
        <f t="shared" si="65"/>
        <v>0</v>
      </c>
      <c r="AQ43" s="309">
        <f t="shared" si="65"/>
        <v>0</v>
      </c>
      <c r="AR43" s="309">
        <f t="shared" si="65"/>
        <v>0</v>
      </c>
      <c r="AS43" s="309">
        <f t="shared" si="65"/>
        <v>0</v>
      </c>
      <c r="AT43" s="346">
        <f t="shared" si="50"/>
        <v>0</v>
      </c>
      <c r="AU43" s="629">
        <f t="shared" si="33"/>
        <v>0</v>
      </c>
      <c r="AV43" s="629">
        <f t="shared" si="34"/>
        <v>0</v>
      </c>
      <c r="AX43" s="617" t="s">
        <v>27</v>
      </c>
      <c r="AY43" s="617"/>
      <c r="AZ43" s="617"/>
      <c r="BA43" s="827" t="str">
        <f t="shared" si="58"/>
        <v/>
      </c>
      <c r="BB43" s="827" t="str">
        <f t="shared" si="58"/>
        <v/>
      </c>
      <c r="BC43" s="827" t="str">
        <f t="shared" si="58"/>
        <v/>
      </c>
      <c r="BD43" s="827" t="str">
        <f t="shared" si="58"/>
        <v/>
      </c>
      <c r="BE43" s="827" t="str">
        <f t="shared" si="58"/>
        <v/>
      </c>
      <c r="BF43" s="827" t="str">
        <f t="shared" si="58"/>
        <v/>
      </c>
    </row>
    <row r="44" spans="1:58" ht="12.75" hidden="1" customHeight="1" x14ac:dyDescent="0.2">
      <c r="A44" s="711"/>
      <c r="B44" s="711"/>
      <c r="C44" s="716"/>
      <c r="D44" s="712"/>
      <c r="E44" s="713"/>
      <c r="F44" s="714"/>
      <c r="G44" s="316" t="str">
        <f t="shared" si="26"/>
        <v>-</v>
      </c>
      <c r="H44" s="317"/>
      <c r="I44" s="108" t="s">
        <v>153</v>
      </c>
      <c r="J44" s="318"/>
      <c r="K44" s="108" t="s">
        <v>165</v>
      </c>
      <c r="L44" s="319">
        <f t="shared" ref="L44:L57" si="66">H44-J44</f>
        <v>0</v>
      </c>
      <c r="M44" s="325" t="s">
        <v>166</v>
      </c>
      <c r="N44" s="320"/>
      <c r="O44" s="109" t="s">
        <v>165</v>
      </c>
      <c r="P44" s="309">
        <f>L44*N44*12</f>
        <v>0</v>
      </c>
      <c r="Q44" s="309">
        <f t="shared" ref="Q44:AS44" si="67">(+P44*$R$5)+P44</f>
        <v>0</v>
      </c>
      <c r="R44" s="309">
        <f t="shared" si="67"/>
        <v>0</v>
      </c>
      <c r="S44" s="309">
        <f t="shared" si="67"/>
        <v>0</v>
      </c>
      <c r="T44" s="309">
        <f t="shared" si="67"/>
        <v>0</v>
      </c>
      <c r="U44" s="309">
        <f t="shared" si="67"/>
        <v>0</v>
      </c>
      <c r="V44" s="309">
        <f t="shared" si="67"/>
        <v>0</v>
      </c>
      <c r="W44" s="309">
        <f t="shared" si="67"/>
        <v>0</v>
      </c>
      <c r="X44" s="309">
        <f t="shared" si="67"/>
        <v>0</v>
      </c>
      <c r="Y44" s="309">
        <f t="shared" si="67"/>
        <v>0</v>
      </c>
      <c r="Z44" s="309">
        <f t="shared" si="67"/>
        <v>0</v>
      </c>
      <c r="AA44" s="309">
        <f t="shared" si="67"/>
        <v>0</v>
      </c>
      <c r="AB44" s="309">
        <f t="shared" si="67"/>
        <v>0</v>
      </c>
      <c r="AC44" s="309">
        <f t="shared" si="67"/>
        <v>0</v>
      </c>
      <c r="AD44" s="309">
        <f t="shared" si="67"/>
        <v>0</v>
      </c>
      <c r="AE44" s="309">
        <f t="shared" si="67"/>
        <v>0</v>
      </c>
      <c r="AF44" s="309">
        <f t="shared" si="67"/>
        <v>0</v>
      </c>
      <c r="AG44" s="309">
        <f t="shared" si="67"/>
        <v>0</v>
      </c>
      <c r="AH44" s="309">
        <f t="shared" si="67"/>
        <v>0</v>
      </c>
      <c r="AI44" s="309">
        <f t="shared" si="67"/>
        <v>0</v>
      </c>
      <c r="AJ44" s="309">
        <f t="shared" si="67"/>
        <v>0</v>
      </c>
      <c r="AK44" s="309">
        <f t="shared" si="67"/>
        <v>0</v>
      </c>
      <c r="AL44" s="309">
        <f t="shared" si="67"/>
        <v>0</v>
      </c>
      <c r="AM44" s="309">
        <f t="shared" si="67"/>
        <v>0</v>
      </c>
      <c r="AN44" s="309">
        <f t="shared" si="67"/>
        <v>0</v>
      </c>
      <c r="AO44" s="309">
        <f t="shared" si="67"/>
        <v>0</v>
      </c>
      <c r="AP44" s="309">
        <f t="shared" si="67"/>
        <v>0</v>
      </c>
      <c r="AQ44" s="309">
        <f t="shared" si="67"/>
        <v>0</v>
      </c>
      <c r="AR44" s="309">
        <f t="shared" si="67"/>
        <v>0</v>
      </c>
      <c r="AS44" s="309">
        <f t="shared" si="67"/>
        <v>0</v>
      </c>
      <c r="AT44" s="346">
        <f t="shared" ref="AT44:AT57" si="68">F44*N44</f>
        <v>0</v>
      </c>
      <c r="AU44" s="629">
        <f t="shared" si="33"/>
        <v>0</v>
      </c>
      <c r="AV44" s="629">
        <f t="shared" si="34"/>
        <v>0</v>
      </c>
      <c r="AX44" s="618" t="s">
        <v>28</v>
      </c>
      <c r="AY44" s="618"/>
      <c r="AZ44" s="618"/>
      <c r="BA44" s="827" t="str">
        <f t="shared" si="58"/>
        <v/>
      </c>
      <c r="BB44" s="827" t="str">
        <f t="shared" si="58"/>
        <v/>
      </c>
      <c r="BC44" s="827" t="str">
        <f t="shared" si="58"/>
        <v/>
      </c>
      <c r="BD44" s="827" t="str">
        <f t="shared" si="58"/>
        <v/>
      </c>
      <c r="BE44" s="827" t="str">
        <f t="shared" si="58"/>
        <v/>
      </c>
      <c r="BF44" s="827" t="str">
        <f t="shared" si="58"/>
        <v/>
      </c>
    </row>
    <row r="45" spans="1:58" ht="12.75" hidden="1" customHeight="1" x14ac:dyDescent="0.2">
      <c r="A45" s="711"/>
      <c r="B45" s="711"/>
      <c r="C45" s="716"/>
      <c r="D45" s="712"/>
      <c r="E45" s="713"/>
      <c r="F45" s="714"/>
      <c r="G45" s="316" t="str">
        <f t="shared" si="26"/>
        <v>-</v>
      </c>
      <c r="H45" s="317"/>
      <c r="I45" s="108" t="s">
        <v>153</v>
      </c>
      <c r="J45" s="318"/>
      <c r="K45" s="108" t="s">
        <v>165</v>
      </c>
      <c r="L45" s="319">
        <f t="shared" si="66"/>
        <v>0</v>
      </c>
      <c r="M45" s="325" t="s">
        <v>166</v>
      </c>
      <c r="N45" s="320"/>
      <c r="O45" s="109" t="s">
        <v>165</v>
      </c>
      <c r="P45" s="309">
        <f t="shared" ref="P45:P57" si="69">L45*N45*12</f>
        <v>0</v>
      </c>
      <c r="Q45" s="309">
        <f t="shared" ref="Q45:AS45" si="70">(+P45*$R$5)+P45</f>
        <v>0</v>
      </c>
      <c r="R45" s="309">
        <f t="shared" si="70"/>
        <v>0</v>
      </c>
      <c r="S45" s="309">
        <f t="shared" si="70"/>
        <v>0</v>
      </c>
      <c r="T45" s="309">
        <f t="shared" si="70"/>
        <v>0</v>
      </c>
      <c r="U45" s="309">
        <f t="shared" si="70"/>
        <v>0</v>
      </c>
      <c r="V45" s="309">
        <f t="shared" si="70"/>
        <v>0</v>
      </c>
      <c r="W45" s="309">
        <f t="shared" si="70"/>
        <v>0</v>
      </c>
      <c r="X45" s="309">
        <f t="shared" si="70"/>
        <v>0</v>
      </c>
      <c r="Y45" s="309">
        <f t="shared" si="70"/>
        <v>0</v>
      </c>
      <c r="Z45" s="309">
        <f t="shared" si="70"/>
        <v>0</v>
      </c>
      <c r="AA45" s="309">
        <f t="shared" si="70"/>
        <v>0</v>
      </c>
      <c r="AB45" s="309">
        <f t="shared" si="70"/>
        <v>0</v>
      </c>
      <c r="AC45" s="309">
        <f t="shared" si="70"/>
        <v>0</v>
      </c>
      <c r="AD45" s="309">
        <f t="shared" si="70"/>
        <v>0</v>
      </c>
      <c r="AE45" s="309">
        <f t="shared" si="70"/>
        <v>0</v>
      </c>
      <c r="AF45" s="309">
        <f t="shared" si="70"/>
        <v>0</v>
      </c>
      <c r="AG45" s="309">
        <f t="shared" si="70"/>
        <v>0</v>
      </c>
      <c r="AH45" s="309">
        <f t="shared" si="70"/>
        <v>0</v>
      </c>
      <c r="AI45" s="309">
        <f t="shared" si="70"/>
        <v>0</v>
      </c>
      <c r="AJ45" s="309">
        <f t="shared" si="70"/>
        <v>0</v>
      </c>
      <c r="AK45" s="309">
        <f t="shared" si="70"/>
        <v>0</v>
      </c>
      <c r="AL45" s="309">
        <f t="shared" si="70"/>
        <v>0</v>
      </c>
      <c r="AM45" s="309">
        <f t="shared" si="70"/>
        <v>0</v>
      </c>
      <c r="AN45" s="309">
        <f t="shared" si="70"/>
        <v>0</v>
      </c>
      <c r="AO45" s="309">
        <f t="shared" si="70"/>
        <v>0</v>
      </c>
      <c r="AP45" s="309">
        <f t="shared" si="70"/>
        <v>0</v>
      </c>
      <c r="AQ45" s="309">
        <f t="shared" si="70"/>
        <v>0</v>
      </c>
      <c r="AR45" s="309">
        <f t="shared" si="70"/>
        <v>0</v>
      </c>
      <c r="AS45" s="309">
        <f t="shared" si="70"/>
        <v>0</v>
      </c>
      <c r="AT45" s="346">
        <f t="shared" si="68"/>
        <v>0</v>
      </c>
      <c r="AU45" s="629">
        <f t="shared" si="33"/>
        <v>0</v>
      </c>
      <c r="AV45" s="629">
        <f t="shared" si="34"/>
        <v>0</v>
      </c>
      <c r="AX45" s="619" t="s">
        <v>30</v>
      </c>
      <c r="AY45" s="619"/>
      <c r="AZ45" s="619"/>
      <c r="BA45" s="827" t="str">
        <f t="shared" si="58"/>
        <v/>
      </c>
      <c r="BB45" s="827" t="str">
        <f t="shared" si="58"/>
        <v/>
      </c>
      <c r="BC45" s="827" t="str">
        <f t="shared" si="58"/>
        <v/>
      </c>
      <c r="BD45" s="827" t="str">
        <f t="shared" si="58"/>
        <v/>
      </c>
      <c r="BE45" s="827" t="str">
        <f t="shared" si="58"/>
        <v/>
      </c>
      <c r="BF45" s="827" t="str">
        <f t="shared" si="58"/>
        <v/>
      </c>
    </row>
    <row r="46" spans="1:58" ht="15" hidden="1" customHeight="1" x14ac:dyDescent="0.2">
      <c r="A46" s="711"/>
      <c r="B46" s="711"/>
      <c r="C46" s="716"/>
      <c r="D46" s="712"/>
      <c r="E46" s="713"/>
      <c r="F46" s="714"/>
      <c r="G46" s="316" t="str">
        <f t="shared" si="26"/>
        <v>-</v>
      </c>
      <c r="H46" s="317"/>
      <c r="I46" s="108" t="s">
        <v>153</v>
      </c>
      <c r="J46" s="318"/>
      <c r="K46" s="108" t="s">
        <v>165</v>
      </c>
      <c r="L46" s="319">
        <f t="shared" si="66"/>
        <v>0</v>
      </c>
      <c r="M46" s="325" t="s">
        <v>166</v>
      </c>
      <c r="N46" s="320"/>
      <c r="O46" s="109" t="s">
        <v>165</v>
      </c>
      <c r="P46" s="309">
        <f t="shared" si="69"/>
        <v>0</v>
      </c>
      <c r="Q46" s="309">
        <f t="shared" ref="Q46:AS46" si="71">(+P46*$R$5)+P46</f>
        <v>0</v>
      </c>
      <c r="R46" s="309">
        <f t="shared" si="71"/>
        <v>0</v>
      </c>
      <c r="S46" s="309">
        <f t="shared" si="71"/>
        <v>0</v>
      </c>
      <c r="T46" s="309">
        <f t="shared" si="71"/>
        <v>0</v>
      </c>
      <c r="U46" s="309">
        <f t="shared" si="71"/>
        <v>0</v>
      </c>
      <c r="V46" s="309">
        <f t="shared" si="71"/>
        <v>0</v>
      </c>
      <c r="W46" s="309">
        <f t="shared" si="71"/>
        <v>0</v>
      </c>
      <c r="X46" s="309">
        <f t="shared" si="71"/>
        <v>0</v>
      </c>
      <c r="Y46" s="309">
        <f t="shared" si="71"/>
        <v>0</v>
      </c>
      <c r="Z46" s="309">
        <f t="shared" si="71"/>
        <v>0</v>
      </c>
      <c r="AA46" s="309">
        <f t="shared" si="71"/>
        <v>0</v>
      </c>
      <c r="AB46" s="309">
        <f t="shared" si="71"/>
        <v>0</v>
      </c>
      <c r="AC46" s="309">
        <f t="shared" si="71"/>
        <v>0</v>
      </c>
      <c r="AD46" s="309">
        <f t="shared" si="71"/>
        <v>0</v>
      </c>
      <c r="AE46" s="309">
        <f t="shared" si="71"/>
        <v>0</v>
      </c>
      <c r="AF46" s="309">
        <f t="shared" si="71"/>
        <v>0</v>
      </c>
      <c r="AG46" s="309">
        <f t="shared" si="71"/>
        <v>0</v>
      </c>
      <c r="AH46" s="309">
        <f t="shared" si="71"/>
        <v>0</v>
      </c>
      <c r="AI46" s="309">
        <f t="shared" si="71"/>
        <v>0</v>
      </c>
      <c r="AJ46" s="309">
        <f t="shared" si="71"/>
        <v>0</v>
      </c>
      <c r="AK46" s="309">
        <f t="shared" si="71"/>
        <v>0</v>
      </c>
      <c r="AL46" s="309">
        <f t="shared" si="71"/>
        <v>0</v>
      </c>
      <c r="AM46" s="309">
        <f t="shared" si="71"/>
        <v>0</v>
      </c>
      <c r="AN46" s="309">
        <f t="shared" si="71"/>
        <v>0</v>
      </c>
      <c r="AO46" s="309">
        <f t="shared" si="71"/>
        <v>0</v>
      </c>
      <c r="AP46" s="309">
        <f t="shared" si="71"/>
        <v>0</v>
      </c>
      <c r="AQ46" s="309">
        <f t="shared" si="71"/>
        <v>0</v>
      </c>
      <c r="AR46" s="309">
        <f t="shared" si="71"/>
        <v>0</v>
      </c>
      <c r="AS46" s="309">
        <f t="shared" si="71"/>
        <v>0</v>
      </c>
      <c r="AT46" s="346">
        <f t="shared" si="68"/>
        <v>0</v>
      </c>
      <c r="AU46" s="629">
        <f t="shared" si="33"/>
        <v>0</v>
      </c>
      <c r="AV46" s="629">
        <f t="shared" si="34"/>
        <v>0</v>
      </c>
      <c r="BA46" s="827" t="str">
        <f t="shared" ref="BA46:BF57" si="72">IF(($A46=$B$5),BA$3,IF(($A46=$B$6),BA$5,IF(($A46=$B$7),BA$7,IF(($A46=$B$8),BA$9,IF(($A46=$B$9),BA$11,IF(($A46=$B$10),BA$13,""))))))</f>
        <v/>
      </c>
      <c r="BB46" s="827" t="str">
        <f t="shared" si="72"/>
        <v/>
      </c>
      <c r="BC46" s="827" t="str">
        <f t="shared" si="72"/>
        <v/>
      </c>
      <c r="BD46" s="827" t="str">
        <f t="shared" si="72"/>
        <v/>
      </c>
      <c r="BE46" s="827" t="str">
        <f t="shared" si="72"/>
        <v/>
      </c>
      <c r="BF46" s="827" t="str">
        <f t="shared" si="72"/>
        <v/>
      </c>
    </row>
    <row r="47" spans="1:58" ht="12.75" hidden="1" customHeight="1" x14ac:dyDescent="0.2">
      <c r="A47" s="711"/>
      <c r="B47" s="711"/>
      <c r="C47" s="716"/>
      <c r="D47" s="712"/>
      <c r="E47" s="713"/>
      <c r="F47" s="714"/>
      <c r="G47" s="316" t="str">
        <f t="shared" si="26"/>
        <v>-</v>
      </c>
      <c r="H47" s="317"/>
      <c r="I47" s="108" t="s">
        <v>153</v>
      </c>
      <c r="J47" s="318"/>
      <c r="K47" s="108" t="s">
        <v>165</v>
      </c>
      <c r="L47" s="319">
        <f t="shared" si="66"/>
        <v>0</v>
      </c>
      <c r="M47" s="325" t="s">
        <v>166</v>
      </c>
      <c r="N47" s="320"/>
      <c r="O47" s="109" t="s">
        <v>165</v>
      </c>
      <c r="P47" s="309">
        <f t="shared" si="69"/>
        <v>0</v>
      </c>
      <c r="Q47" s="309">
        <f t="shared" ref="Q47:AS47" si="73">(+P47*$R$5)+P47</f>
        <v>0</v>
      </c>
      <c r="R47" s="309">
        <f t="shared" si="73"/>
        <v>0</v>
      </c>
      <c r="S47" s="309">
        <f t="shared" si="73"/>
        <v>0</v>
      </c>
      <c r="T47" s="309">
        <f t="shared" si="73"/>
        <v>0</v>
      </c>
      <c r="U47" s="309">
        <f t="shared" si="73"/>
        <v>0</v>
      </c>
      <c r="V47" s="309">
        <f t="shared" si="73"/>
        <v>0</v>
      </c>
      <c r="W47" s="309">
        <f t="shared" si="73"/>
        <v>0</v>
      </c>
      <c r="X47" s="309">
        <f t="shared" si="73"/>
        <v>0</v>
      </c>
      <c r="Y47" s="309">
        <f t="shared" si="73"/>
        <v>0</v>
      </c>
      <c r="Z47" s="309">
        <f t="shared" si="73"/>
        <v>0</v>
      </c>
      <c r="AA47" s="309">
        <f t="shared" si="73"/>
        <v>0</v>
      </c>
      <c r="AB47" s="309">
        <f t="shared" si="73"/>
        <v>0</v>
      </c>
      <c r="AC47" s="309">
        <f t="shared" si="73"/>
        <v>0</v>
      </c>
      <c r="AD47" s="309">
        <f t="shared" si="73"/>
        <v>0</v>
      </c>
      <c r="AE47" s="309">
        <f t="shared" si="73"/>
        <v>0</v>
      </c>
      <c r="AF47" s="309">
        <f t="shared" si="73"/>
        <v>0</v>
      </c>
      <c r="AG47" s="309">
        <f t="shared" si="73"/>
        <v>0</v>
      </c>
      <c r="AH47" s="309">
        <f t="shared" si="73"/>
        <v>0</v>
      </c>
      <c r="AI47" s="309">
        <f t="shared" si="73"/>
        <v>0</v>
      </c>
      <c r="AJ47" s="309">
        <f t="shared" si="73"/>
        <v>0</v>
      </c>
      <c r="AK47" s="309">
        <f t="shared" si="73"/>
        <v>0</v>
      </c>
      <c r="AL47" s="309">
        <f t="shared" si="73"/>
        <v>0</v>
      </c>
      <c r="AM47" s="309">
        <f t="shared" si="73"/>
        <v>0</v>
      </c>
      <c r="AN47" s="309">
        <f t="shared" si="73"/>
        <v>0</v>
      </c>
      <c r="AO47" s="309">
        <f t="shared" si="73"/>
        <v>0</v>
      </c>
      <c r="AP47" s="309">
        <f t="shared" si="73"/>
        <v>0</v>
      </c>
      <c r="AQ47" s="309">
        <f t="shared" si="73"/>
        <v>0</v>
      </c>
      <c r="AR47" s="309">
        <f t="shared" si="73"/>
        <v>0</v>
      </c>
      <c r="AS47" s="309">
        <f t="shared" si="73"/>
        <v>0</v>
      </c>
      <c r="AT47" s="346">
        <f t="shared" si="68"/>
        <v>0</v>
      </c>
      <c r="AU47" s="629">
        <f t="shared" si="33"/>
        <v>0</v>
      </c>
      <c r="AV47" s="629">
        <f t="shared" si="34"/>
        <v>0</v>
      </c>
      <c r="BA47" s="827" t="str">
        <f t="shared" si="72"/>
        <v/>
      </c>
      <c r="BB47" s="827" t="str">
        <f t="shared" si="72"/>
        <v/>
      </c>
      <c r="BC47" s="827" t="str">
        <f t="shared" si="72"/>
        <v/>
      </c>
      <c r="BD47" s="827" t="str">
        <f t="shared" si="72"/>
        <v/>
      </c>
      <c r="BE47" s="827" t="str">
        <f t="shared" si="72"/>
        <v/>
      </c>
      <c r="BF47" s="827" t="str">
        <f t="shared" si="72"/>
        <v/>
      </c>
    </row>
    <row r="48" spans="1:58" ht="12.75" hidden="1" customHeight="1" x14ac:dyDescent="0.2">
      <c r="A48" s="711"/>
      <c r="B48" s="711"/>
      <c r="C48" s="716"/>
      <c r="D48" s="712"/>
      <c r="E48" s="713"/>
      <c r="F48" s="714"/>
      <c r="G48" s="316" t="str">
        <f t="shared" si="26"/>
        <v>-</v>
      </c>
      <c r="H48" s="317"/>
      <c r="I48" s="108" t="s">
        <v>153</v>
      </c>
      <c r="J48" s="318"/>
      <c r="K48" s="108" t="s">
        <v>165</v>
      </c>
      <c r="L48" s="319">
        <f t="shared" si="66"/>
        <v>0</v>
      </c>
      <c r="M48" s="325" t="s">
        <v>166</v>
      </c>
      <c r="N48" s="320"/>
      <c r="O48" s="109" t="s">
        <v>165</v>
      </c>
      <c r="P48" s="309">
        <f t="shared" si="69"/>
        <v>0</v>
      </c>
      <c r="Q48" s="309">
        <f t="shared" ref="Q48:AS48" si="74">(+P48*$R$5)+P48</f>
        <v>0</v>
      </c>
      <c r="R48" s="309">
        <f t="shared" si="74"/>
        <v>0</v>
      </c>
      <c r="S48" s="309">
        <f t="shared" si="74"/>
        <v>0</v>
      </c>
      <c r="T48" s="309">
        <f t="shared" si="74"/>
        <v>0</v>
      </c>
      <c r="U48" s="309">
        <f t="shared" si="74"/>
        <v>0</v>
      </c>
      <c r="V48" s="309">
        <f t="shared" si="74"/>
        <v>0</v>
      </c>
      <c r="W48" s="309">
        <f t="shared" si="74"/>
        <v>0</v>
      </c>
      <c r="X48" s="309">
        <f t="shared" si="74"/>
        <v>0</v>
      </c>
      <c r="Y48" s="309">
        <f t="shared" si="74"/>
        <v>0</v>
      </c>
      <c r="Z48" s="309">
        <f t="shared" si="74"/>
        <v>0</v>
      </c>
      <c r="AA48" s="309">
        <f t="shared" si="74"/>
        <v>0</v>
      </c>
      <c r="AB48" s="309">
        <f t="shared" si="74"/>
        <v>0</v>
      </c>
      <c r="AC48" s="309">
        <f t="shared" si="74"/>
        <v>0</v>
      </c>
      <c r="AD48" s="309">
        <f t="shared" si="74"/>
        <v>0</v>
      </c>
      <c r="AE48" s="309">
        <f t="shared" si="74"/>
        <v>0</v>
      </c>
      <c r="AF48" s="309">
        <f t="shared" si="74"/>
        <v>0</v>
      </c>
      <c r="AG48" s="309">
        <f t="shared" si="74"/>
        <v>0</v>
      </c>
      <c r="AH48" s="309">
        <f t="shared" si="74"/>
        <v>0</v>
      </c>
      <c r="AI48" s="309">
        <f t="shared" si="74"/>
        <v>0</v>
      </c>
      <c r="AJ48" s="309">
        <f t="shared" si="74"/>
        <v>0</v>
      </c>
      <c r="AK48" s="309">
        <f t="shared" si="74"/>
        <v>0</v>
      </c>
      <c r="AL48" s="309">
        <f t="shared" si="74"/>
        <v>0</v>
      </c>
      <c r="AM48" s="309">
        <f t="shared" si="74"/>
        <v>0</v>
      </c>
      <c r="AN48" s="309">
        <f t="shared" si="74"/>
        <v>0</v>
      </c>
      <c r="AO48" s="309">
        <f t="shared" si="74"/>
        <v>0</v>
      </c>
      <c r="AP48" s="309">
        <f t="shared" si="74"/>
        <v>0</v>
      </c>
      <c r="AQ48" s="309">
        <f t="shared" si="74"/>
        <v>0</v>
      </c>
      <c r="AR48" s="309">
        <f t="shared" si="74"/>
        <v>0</v>
      </c>
      <c r="AS48" s="309">
        <f t="shared" si="74"/>
        <v>0</v>
      </c>
      <c r="AT48" s="346">
        <f t="shared" si="68"/>
        <v>0</v>
      </c>
      <c r="AU48" s="629">
        <f t="shared" si="33"/>
        <v>0</v>
      </c>
      <c r="AV48" s="629">
        <f t="shared" si="34"/>
        <v>0</v>
      </c>
      <c r="BA48" s="827" t="str">
        <f t="shared" si="72"/>
        <v/>
      </c>
      <c r="BB48" s="827" t="str">
        <f t="shared" si="72"/>
        <v/>
      </c>
      <c r="BC48" s="827" t="str">
        <f t="shared" si="72"/>
        <v/>
      </c>
      <c r="BD48" s="827" t="str">
        <f t="shared" si="72"/>
        <v/>
      </c>
      <c r="BE48" s="827" t="str">
        <f t="shared" si="72"/>
        <v/>
      </c>
      <c r="BF48" s="827" t="str">
        <f t="shared" si="72"/>
        <v/>
      </c>
    </row>
    <row r="49" spans="1:58" ht="12.75" hidden="1" customHeight="1" x14ac:dyDescent="0.2">
      <c r="A49" s="711"/>
      <c r="B49" s="711"/>
      <c r="C49" s="716"/>
      <c r="D49" s="712"/>
      <c r="E49" s="713"/>
      <c r="F49" s="714"/>
      <c r="G49" s="316" t="str">
        <f t="shared" si="26"/>
        <v>-</v>
      </c>
      <c r="H49" s="317"/>
      <c r="I49" s="108" t="s">
        <v>153</v>
      </c>
      <c r="J49" s="318"/>
      <c r="K49" s="108" t="s">
        <v>165</v>
      </c>
      <c r="L49" s="319">
        <f t="shared" si="66"/>
        <v>0</v>
      </c>
      <c r="M49" s="325" t="s">
        <v>166</v>
      </c>
      <c r="N49" s="320"/>
      <c r="O49" s="109" t="s">
        <v>165</v>
      </c>
      <c r="P49" s="309">
        <f t="shared" si="69"/>
        <v>0</v>
      </c>
      <c r="Q49" s="309">
        <f t="shared" ref="Q49:AS49" si="75">(+P49*$R$5)+P49</f>
        <v>0</v>
      </c>
      <c r="R49" s="309">
        <f t="shared" si="75"/>
        <v>0</v>
      </c>
      <c r="S49" s="309">
        <f t="shared" si="75"/>
        <v>0</v>
      </c>
      <c r="T49" s="309">
        <f t="shared" si="75"/>
        <v>0</v>
      </c>
      <c r="U49" s="309">
        <f t="shared" si="75"/>
        <v>0</v>
      </c>
      <c r="V49" s="309">
        <f t="shared" si="75"/>
        <v>0</v>
      </c>
      <c r="W49" s="309">
        <f t="shared" si="75"/>
        <v>0</v>
      </c>
      <c r="X49" s="309">
        <f t="shared" si="75"/>
        <v>0</v>
      </c>
      <c r="Y49" s="309">
        <f t="shared" si="75"/>
        <v>0</v>
      </c>
      <c r="Z49" s="309">
        <f t="shared" si="75"/>
        <v>0</v>
      </c>
      <c r="AA49" s="309">
        <f t="shared" si="75"/>
        <v>0</v>
      </c>
      <c r="AB49" s="309">
        <f t="shared" si="75"/>
        <v>0</v>
      </c>
      <c r="AC49" s="309">
        <f t="shared" si="75"/>
        <v>0</v>
      </c>
      <c r="AD49" s="309">
        <f t="shared" si="75"/>
        <v>0</v>
      </c>
      <c r="AE49" s="309">
        <f t="shared" si="75"/>
        <v>0</v>
      </c>
      <c r="AF49" s="309">
        <f t="shared" si="75"/>
        <v>0</v>
      </c>
      <c r="AG49" s="309">
        <f t="shared" si="75"/>
        <v>0</v>
      </c>
      <c r="AH49" s="309">
        <f t="shared" si="75"/>
        <v>0</v>
      </c>
      <c r="AI49" s="309">
        <f t="shared" si="75"/>
        <v>0</v>
      </c>
      <c r="AJ49" s="309">
        <f t="shared" si="75"/>
        <v>0</v>
      </c>
      <c r="AK49" s="309">
        <f t="shared" si="75"/>
        <v>0</v>
      </c>
      <c r="AL49" s="309">
        <f t="shared" si="75"/>
        <v>0</v>
      </c>
      <c r="AM49" s="309">
        <f t="shared" si="75"/>
        <v>0</v>
      </c>
      <c r="AN49" s="309">
        <f t="shared" si="75"/>
        <v>0</v>
      </c>
      <c r="AO49" s="309">
        <f t="shared" si="75"/>
        <v>0</v>
      </c>
      <c r="AP49" s="309">
        <f t="shared" si="75"/>
        <v>0</v>
      </c>
      <c r="AQ49" s="309">
        <f t="shared" si="75"/>
        <v>0</v>
      </c>
      <c r="AR49" s="309">
        <f t="shared" si="75"/>
        <v>0</v>
      </c>
      <c r="AS49" s="309">
        <f t="shared" si="75"/>
        <v>0</v>
      </c>
      <c r="AT49" s="346">
        <f t="shared" si="68"/>
        <v>0</v>
      </c>
      <c r="AU49" s="629">
        <f t="shared" si="33"/>
        <v>0</v>
      </c>
      <c r="AV49" s="629">
        <f t="shared" si="34"/>
        <v>0</v>
      </c>
      <c r="BA49" s="827" t="str">
        <f t="shared" si="72"/>
        <v/>
      </c>
      <c r="BB49" s="827" t="str">
        <f t="shared" si="72"/>
        <v/>
      </c>
      <c r="BC49" s="827" t="str">
        <f t="shared" si="72"/>
        <v/>
      </c>
      <c r="BD49" s="827" t="str">
        <f t="shared" si="72"/>
        <v/>
      </c>
      <c r="BE49" s="827" t="str">
        <f t="shared" si="72"/>
        <v/>
      </c>
      <c r="BF49" s="827" t="str">
        <f t="shared" si="72"/>
        <v/>
      </c>
    </row>
    <row r="50" spans="1:58" ht="12.75" hidden="1" customHeight="1" x14ac:dyDescent="0.2">
      <c r="A50" s="711"/>
      <c r="B50" s="711"/>
      <c r="C50" s="716"/>
      <c r="D50" s="712"/>
      <c r="E50" s="713"/>
      <c r="F50" s="714"/>
      <c r="G50" s="316" t="str">
        <f t="shared" si="26"/>
        <v>-</v>
      </c>
      <c r="H50" s="317"/>
      <c r="I50" s="108" t="s">
        <v>153</v>
      </c>
      <c r="J50" s="318"/>
      <c r="K50" s="108" t="s">
        <v>165</v>
      </c>
      <c r="L50" s="319">
        <f t="shared" si="66"/>
        <v>0</v>
      </c>
      <c r="M50" s="325" t="s">
        <v>166</v>
      </c>
      <c r="N50" s="320"/>
      <c r="O50" s="109" t="s">
        <v>165</v>
      </c>
      <c r="P50" s="309">
        <f t="shared" si="69"/>
        <v>0</v>
      </c>
      <c r="Q50" s="309">
        <f t="shared" ref="Q50:AS50" si="76">(+P50*$R$5)+P50</f>
        <v>0</v>
      </c>
      <c r="R50" s="309">
        <f t="shared" si="76"/>
        <v>0</v>
      </c>
      <c r="S50" s="309">
        <f t="shared" si="76"/>
        <v>0</v>
      </c>
      <c r="T50" s="309">
        <f t="shared" si="76"/>
        <v>0</v>
      </c>
      <c r="U50" s="309">
        <f t="shared" si="76"/>
        <v>0</v>
      </c>
      <c r="V50" s="309">
        <f t="shared" si="76"/>
        <v>0</v>
      </c>
      <c r="W50" s="309">
        <f t="shared" si="76"/>
        <v>0</v>
      </c>
      <c r="X50" s="309">
        <f t="shared" si="76"/>
        <v>0</v>
      </c>
      <c r="Y50" s="309">
        <f t="shared" si="76"/>
        <v>0</v>
      </c>
      <c r="Z50" s="309">
        <f t="shared" si="76"/>
        <v>0</v>
      </c>
      <c r="AA50" s="309">
        <f t="shared" si="76"/>
        <v>0</v>
      </c>
      <c r="AB50" s="309">
        <f t="shared" si="76"/>
        <v>0</v>
      </c>
      <c r="AC50" s="309">
        <f t="shared" si="76"/>
        <v>0</v>
      </c>
      <c r="AD50" s="309">
        <f t="shared" si="76"/>
        <v>0</v>
      </c>
      <c r="AE50" s="309">
        <f t="shared" si="76"/>
        <v>0</v>
      </c>
      <c r="AF50" s="309">
        <f t="shared" si="76"/>
        <v>0</v>
      </c>
      <c r="AG50" s="309">
        <f t="shared" si="76"/>
        <v>0</v>
      </c>
      <c r="AH50" s="309">
        <f t="shared" si="76"/>
        <v>0</v>
      </c>
      <c r="AI50" s="309">
        <f t="shared" si="76"/>
        <v>0</v>
      </c>
      <c r="AJ50" s="309">
        <f t="shared" si="76"/>
        <v>0</v>
      </c>
      <c r="AK50" s="309">
        <f t="shared" si="76"/>
        <v>0</v>
      </c>
      <c r="AL50" s="309">
        <f t="shared" si="76"/>
        <v>0</v>
      </c>
      <c r="AM50" s="309">
        <f t="shared" si="76"/>
        <v>0</v>
      </c>
      <c r="AN50" s="309">
        <f t="shared" si="76"/>
        <v>0</v>
      </c>
      <c r="AO50" s="309">
        <f t="shared" si="76"/>
        <v>0</v>
      </c>
      <c r="AP50" s="309">
        <f t="shared" si="76"/>
        <v>0</v>
      </c>
      <c r="AQ50" s="309">
        <f t="shared" si="76"/>
        <v>0</v>
      </c>
      <c r="AR50" s="309">
        <f t="shared" si="76"/>
        <v>0</v>
      </c>
      <c r="AS50" s="309">
        <f t="shared" si="76"/>
        <v>0</v>
      </c>
      <c r="AT50" s="346">
        <f t="shared" si="68"/>
        <v>0</v>
      </c>
      <c r="AU50" s="629">
        <f t="shared" si="33"/>
        <v>0</v>
      </c>
      <c r="AV50" s="629">
        <f t="shared" si="34"/>
        <v>0</v>
      </c>
      <c r="BA50" s="827" t="str">
        <f t="shared" si="72"/>
        <v/>
      </c>
      <c r="BB50" s="827" t="str">
        <f t="shared" si="72"/>
        <v/>
      </c>
      <c r="BC50" s="827" t="str">
        <f t="shared" si="72"/>
        <v/>
      </c>
      <c r="BD50" s="827" t="str">
        <f t="shared" si="72"/>
        <v/>
      </c>
      <c r="BE50" s="827" t="str">
        <f t="shared" si="72"/>
        <v/>
      </c>
      <c r="BF50" s="827" t="str">
        <f t="shared" si="72"/>
        <v/>
      </c>
    </row>
    <row r="51" spans="1:58" ht="12.75" hidden="1" customHeight="1" x14ac:dyDescent="0.2">
      <c r="A51" s="711"/>
      <c r="B51" s="711"/>
      <c r="C51" s="716"/>
      <c r="D51" s="712"/>
      <c r="E51" s="713"/>
      <c r="F51" s="714"/>
      <c r="G51" s="316" t="str">
        <f t="shared" si="26"/>
        <v>-</v>
      </c>
      <c r="H51" s="317"/>
      <c r="I51" s="108" t="s">
        <v>153</v>
      </c>
      <c r="J51" s="318"/>
      <c r="K51" s="108" t="s">
        <v>165</v>
      </c>
      <c r="L51" s="319">
        <f t="shared" si="66"/>
        <v>0</v>
      </c>
      <c r="M51" s="325" t="s">
        <v>166</v>
      </c>
      <c r="N51" s="320"/>
      <c r="O51" s="109" t="s">
        <v>165</v>
      </c>
      <c r="P51" s="309">
        <f t="shared" si="69"/>
        <v>0</v>
      </c>
      <c r="Q51" s="309">
        <f t="shared" ref="Q51:AS51" si="77">(+P51*$R$5)+P51</f>
        <v>0</v>
      </c>
      <c r="R51" s="309">
        <f t="shared" si="77"/>
        <v>0</v>
      </c>
      <c r="S51" s="309">
        <f t="shared" si="77"/>
        <v>0</v>
      </c>
      <c r="T51" s="309">
        <f t="shared" si="77"/>
        <v>0</v>
      </c>
      <c r="U51" s="309">
        <f t="shared" si="77"/>
        <v>0</v>
      </c>
      <c r="V51" s="309">
        <f t="shared" si="77"/>
        <v>0</v>
      </c>
      <c r="W51" s="309">
        <f t="shared" si="77"/>
        <v>0</v>
      </c>
      <c r="X51" s="309">
        <f t="shared" si="77"/>
        <v>0</v>
      </c>
      <c r="Y51" s="309">
        <f t="shared" si="77"/>
        <v>0</v>
      </c>
      <c r="Z51" s="309">
        <f t="shared" si="77"/>
        <v>0</v>
      </c>
      <c r="AA51" s="309">
        <f t="shared" si="77"/>
        <v>0</v>
      </c>
      <c r="AB51" s="309">
        <f t="shared" si="77"/>
        <v>0</v>
      </c>
      <c r="AC51" s="309">
        <f t="shared" si="77"/>
        <v>0</v>
      </c>
      <c r="AD51" s="309">
        <f t="shared" si="77"/>
        <v>0</v>
      </c>
      <c r="AE51" s="309">
        <f t="shared" si="77"/>
        <v>0</v>
      </c>
      <c r="AF51" s="309">
        <f t="shared" si="77"/>
        <v>0</v>
      </c>
      <c r="AG51" s="309">
        <f t="shared" si="77"/>
        <v>0</v>
      </c>
      <c r="AH51" s="309">
        <f t="shared" si="77"/>
        <v>0</v>
      </c>
      <c r="AI51" s="309">
        <f t="shared" si="77"/>
        <v>0</v>
      </c>
      <c r="AJ51" s="309">
        <f t="shared" si="77"/>
        <v>0</v>
      </c>
      <c r="AK51" s="309">
        <f t="shared" si="77"/>
        <v>0</v>
      </c>
      <c r="AL51" s="309">
        <f t="shared" si="77"/>
        <v>0</v>
      </c>
      <c r="AM51" s="309">
        <f t="shared" si="77"/>
        <v>0</v>
      </c>
      <c r="AN51" s="309">
        <f t="shared" si="77"/>
        <v>0</v>
      </c>
      <c r="AO51" s="309">
        <f t="shared" si="77"/>
        <v>0</v>
      </c>
      <c r="AP51" s="309">
        <f t="shared" si="77"/>
        <v>0</v>
      </c>
      <c r="AQ51" s="309">
        <f t="shared" si="77"/>
        <v>0</v>
      </c>
      <c r="AR51" s="309">
        <f t="shared" si="77"/>
        <v>0</v>
      </c>
      <c r="AS51" s="309">
        <f t="shared" si="77"/>
        <v>0</v>
      </c>
      <c r="AT51" s="346">
        <f t="shared" si="68"/>
        <v>0</v>
      </c>
      <c r="AU51" s="629">
        <f t="shared" si="33"/>
        <v>0</v>
      </c>
      <c r="AV51" s="629">
        <f t="shared" si="34"/>
        <v>0</v>
      </c>
      <c r="BA51" s="827" t="str">
        <f t="shared" si="72"/>
        <v/>
      </c>
      <c r="BB51" s="827" t="str">
        <f t="shared" si="72"/>
        <v/>
      </c>
      <c r="BC51" s="827" t="str">
        <f t="shared" si="72"/>
        <v/>
      </c>
      <c r="BD51" s="827" t="str">
        <f t="shared" si="72"/>
        <v/>
      </c>
      <c r="BE51" s="827" t="str">
        <f t="shared" si="72"/>
        <v/>
      </c>
      <c r="BF51" s="827" t="str">
        <f t="shared" si="72"/>
        <v/>
      </c>
    </row>
    <row r="52" spans="1:58" ht="12.75" hidden="1" customHeight="1" x14ac:dyDescent="0.2">
      <c r="A52" s="711"/>
      <c r="B52" s="711"/>
      <c r="C52" s="716"/>
      <c r="D52" s="712"/>
      <c r="E52" s="713"/>
      <c r="F52" s="714"/>
      <c r="G52" s="316" t="str">
        <f t="shared" si="26"/>
        <v>-</v>
      </c>
      <c r="H52" s="317"/>
      <c r="I52" s="108" t="s">
        <v>153</v>
      </c>
      <c r="J52" s="318"/>
      <c r="K52" s="108" t="s">
        <v>165</v>
      </c>
      <c r="L52" s="319">
        <f t="shared" si="66"/>
        <v>0</v>
      </c>
      <c r="M52" s="325" t="s">
        <v>166</v>
      </c>
      <c r="N52" s="320"/>
      <c r="O52" s="109" t="s">
        <v>165</v>
      </c>
      <c r="P52" s="309">
        <f t="shared" si="69"/>
        <v>0</v>
      </c>
      <c r="Q52" s="309">
        <f t="shared" ref="Q52:AS52" si="78">(+P52*$R$5)+P52</f>
        <v>0</v>
      </c>
      <c r="R52" s="309">
        <f t="shared" si="78"/>
        <v>0</v>
      </c>
      <c r="S52" s="309">
        <f t="shared" si="78"/>
        <v>0</v>
      </c>
      <c r="T52" s="309">
        <f t="shared" si="78"/>
        <v>0</v>
      </c>
      <c r="U52" s="309">
        <f t="shared" si="78"/>
        <v>0</v>
      </c>
      <c r="V52" s="309">
        <f t="shared" si="78"/>
        <v>0</v>
      </c>
      <c r="W52" s="309">
        <f t="shared" si="78"/>
        <v>0</v>
      </c>
      <c r="X52" s="309">
        <f t="shared" si="78"/>
        <v>0</v>
      </c>
      <c r="Y52" s="309">
        <f t="shared" si="78"/>
        <v>0</v>
      </c>
      <c r="Z52" s="309">
        <f t="shared" si="78"/>
        <v>0</v>
      </c>
      <c r="AA52" s="309">
        <f t="shared" si="78"/>
        <v>0</v>
      </c>
      <c r="AB52" s="309">
        <f t="shared" si="78"/>
        <v>0</v>
      </c>
      <c r="AC52" s="309">
        <f t="shared" si="78"/>
        <v>0</v>
      </c>
      <c r="AD52" s="309">
        <f t="shared" si="78"/>
        <v>0</v>
      </c>
      <c r="AE52" s="309">
        <f t="shared" si="78"/>
        <v>0</v>
      </c>
      <c r="AF52" s="309">
        <f t="shared" si="78"/>
        <v>0</v>
      </c>
      <c r="AG52" s="309">
        <f t="shared" si="78"/>
        <v>0</v>
      </c>
      <c r="AH52" s="309">
        <f t="shared" si="78"/>
        <v>0</v>
      </c>
      <c r="AI52" s="309">
        <f t="shared" si="78"/>
        <v>0</v>
      </c>
      <c r="AJ52" s="309">
        <f t="shared" si="78"/>
        <v>0</v>
      </c>
      <c r="AK52" s="309">
        <f t="shared" si="78"/>
        <v>0</v>
      </c>
      <c r="AL52" s="309">
        <f t="shared" si="78"/>
        <v>0</v>
      </c>
      <c r="AM52" s="309">
        <f t="shared" si="78"/>
        <v>0</v>
      </c>
      <c r="AN52" s="309">
        <f t="shared" si="78"/>
        <v>0</v>
      </c>
      <c r="AO52" s="309">
        <f t="shared" si="78"/>
        <v>0</v>
      </c>
      <c r="AP52" s="309">
        <f t="shared" si="78"/>
        <v>0</v>
      </c>
      <c r="AQ52" s="309">
        <f t="shared" si="78"/>
        <v>0</v>
      </c>
      <c r="AR52" s="309">
        <f t="shared" si="78"/>
        <v>0</v>
      </c>
      <c r="AS52" s="309">
        <f t="shared" si="78"/>
        <v>0</v>
      </c>
      <c r="AT52" s="346">
        <f t="shared" si="68"/>
        <v>0</v>
      </c>
      <c r="AU52" s="629">
        <f t="shared" si="33"/>
        <v>0</v>
      </c>
      <c r="AV52" s="629">
        <f t="shared" si="34"/>
        <v>0</v>
      </c>
      <c r="BA52" s="827" t="str">
        <f t="shared" si="72"/>
        <v/>
      </c>
      <c r="BB52" s="827" t="str">
        <f t="shared" si="72"/>
        <v/>
      </c>
      <c r="BC52" s="827" t="str">
        <f t="shared" si="72"/>
        <v/>
      </c>
      <c r="BD52" s="827" t="str">
        <f t="shared" si="72"/>
        <v/>
      </c>
      <c r="BE52" s="827" t="str">
        <f t="shared" si="72"/>
        <v/>
      </c>
      <c r="BF52" s="827" t="str">
        <f t="shared" si="72"/>
        <v/>
      </c>
    </row>
    <row r="53" spans="1:58" ht="12.75" hidden="1" customHeight="1" x14ac:dyDescent="0.2">
      <c r="A53" s="711"/>
      <c r="B53" s="711"/>
      <c r="C53" s="716"/>
      <c r="D53" s="712"/>
      <c r="E53" s="713"/>
      <c r="F53" s="714"/>
      <c r="G53" s="316" t="str">
        <f t="shared" si="26"/>
        <v>-</v>
      </c>
      <c r="H53" s="317"/>
      <c r="I53" s="108" t="s">
        <v>153</v>
      </c>
      <c r="J53" s="318"/>
      <c r="K53" s="108" t="s">
        <v>165</v>
      </c>
      <c r="L53" s="319">
        <f t="shared" si="66"/>
        <v>0</v>
      </c>
      <c r="M53" s="325" t="s">
        <v>166</v>
      </c>
      <c r="N53" s="320"/>
      <c r="O53" s="109" t="s">
        <v>165</v>
      </c>
      <c r="P53" s="309">
        <f t="shared" si="69"/>
        <v>0</v>
      </c>
      <c r="Q53" s="309">
        <f t="shared" ref="Q53:AS53" si="79">(+P53*$R$5)+P53</f>
        <v>0</v>
      </c>
      <c r="R53" s="309">
        <f t="shared" si="79"/>
        <v>0</v>
      </c>
      <c r="S53" s="309">
        <f t="shared" si="79"/>
        <v>0</v>
      </c>
      <c r="T53" s="309">
        <f t="shared" si="79"/>
        <v>0</v>
      </c>
      <c r="U53" s="309">
        <f t="shared" si="79"/>
        <v>0</v>
      </c>
      <c r="V53" s="309">
        <f t="shared" si="79"/>
        <v>0</v>
      </c>
      <c r="W53" s="309">
        <f t="shared" si="79"/>
        <v>0</v>
      </c>
      <c r="X53" s="309">
        <f t="shared" si="79"/>
        <v>0</v>
      </c>
      <c r="Y53" s="309">
        <f t="shared" si="79"/>
        <v>0</v>
      </c>
      <c r="Z53" s="309">
        <f t="shared" si="79"/>
        <v>0</v>
      </c>
      <c r="AA53" s="309">
        <f t="shared" si="79"/>
        <v>0</v>
      </c>
      <c r="AB53" s="309">
        <f t="shared" si="79"/>
        <v>0</v>
      </c>
      <c r="AC53" s="309">
        <f t="shared" si="79"/>
        <v>0</v>
      </c>
      <c r="AD53" s="309">
        <f t="shared" si="79"/>
        <v>0</v>
      </c>
      <c r="AE53" s="309">
        <f t="shared" si="79"/>
        <v>0</v>
      </c>
      <c r="AF53" s="309">
        <f t="shared" si="79"/>
        <v>0</v>
      </c>
      <c r="AG53" s="309">
        <f t="shared" si="79"/>
        <v>0</v>
      </c>
      <c r="AH53" s="309">
        <f t="shared" si="79"/>
        <v>0</v>
      </c>
      <c r="AI53" s="309">
        <f t="shared" si="79"/>
        <v>0</v>
      </c>
      <c r="AJ53" s="309">
        <f t="shared" si="79"/>
        <v>0</v>
      </c>
      <c r="AK53" s="309">
        <f t="shared" si="79"/>
        <v>0</v>
      </c>
      <c r="AL53" s="309">
        <f t="shared" si="79"/>
        <v>0</v>
      </c>
      <c r="AM53" s="309">
        <f t="shared" si="79"/>
        <v>0</v>
      </c>
      <c r="AN53" s="309">
        <f t="shared" si="79"/>
        <v>0</v>
      </c>
      <c r="AO53" s="309">
        <f t="shared" si="79"/>
        <v>0</v>
      </c>
      <c r="AP53" s="309">
        <f t="shared" si="79"/>
        <v>0</v>
      </c>
      <c r="AQ53" s="309">
        <f t="shared" si="79"/>
        <v>0</v>
      </c>
      <c r="AR53" s="309">
        <f t="shared" si="79"/>
        <v>0</v>
      </c>
      <c r="AS53" s="309">
        <f t="shared" si="79"/>
        <v>0</v>
      </c>
      <c r="AT53" s="346">
        <f t="shared" si="68"/>
        <v>0</v>
      </c>
      <c r="AU53" s="629">
        <f t="shared" si="33"/>
        <v>0</v>
      </c>
      <c r="AV53" s="629">
        <f t="shared" si="34"/>
        <v>0</v>
      </c>
      <c r="BA53" s="827" t="str">
        <f t="shared" si="72"/>
        <v/>
      </c>
      <c r="BB53" s="827" t="str">
        <f t="shared" si="72"/>
        <v/>
      </c>
      <c r="BC53" s="827" t="str">
        <f t="shared" si="72"/>
        <v/>
      </c>
      <c r="BD53" s="827" t="str">
        <f t="shared" si="72"/>
        <v/>
      </c>
      <c r="BE53" s="827" t="str">
        <f t="shared" si="72"/>
        <v/>
      </c>
      <c r="BF53" s="827" t="str">
        <f t="shared" si="72"/>
        <v/>
      </c>
    </row>
    <row r="54" spans="1:58" ht="12.75" hidden="1" customHeight="1" x14ac:dyDescent="0.2">
      <c r="A54" s="711"/>
      <c r="B54" s="711"/>
      <c r="C54" s="716"/>
      <c r="D54" s="712"/>
      <c r="E54" s="713"/>
      <c r="F54" s="714"/>
      <c r="G54" s="316" t="str">
        <f t="shared" si="26"/>
        <v>-</v>
      </c>
      <c r="H54" s="317"/>
      <c r="I54" s="108" t="s">
        <v>153</v>
      </c>
      <c r="J54" s="318"/>
      <c r="K54" s="108" t="s">
        <v>165</v>
      </c>
      <c r="L54" s="319">
        <f t="shared" si="66"/>
        <v>0</v>
      </c>
      <c r="M54" s="325" t="s">
        <v>166</v>
      </c>
      <c r="N54" s="320"/>
      <c r="O54" s="109" t="s">
        <v>165</v>
      </c>
      <c r="P54" s="309">
        <f t="shared" si="69"/>
        <v>0</v>
      </c>
      <c r="Q54" s="309">
        <f t="shared" ref="Q54:AS54" si="80">(+P54*$R$5)+P54</f>
        <v>0</v>
      </c>
      <c r="R54" s="309">
        <f t="shared" si="80"/>
        <v>0</v>
      </c>
      <c r="S54" s="309">
        <f t="shared" si="80"/>
        <v>0</v>
      </c>
      <c r="T54" s="309">
        <f t="shared" si="80"/>
        <v>0</v>
      </c>
      <c r="U54" s="309">
        <f t="shared" si="80"/>
        <v>0</v>
      </c>
      <c r="V54" s="309">
        <f t="shared" si="80"/>
        <v>0</v>
      </c>
      <c r="W54" s="309">
        <f t="shared" si="80"/>
        <v>0</v>
      </c>
      <c r="X54" s="309">
        <f t="shared" si="80"/>
        <v>0</v>
      </c>
      <c r="Y54" s="309">
        <f t="shared" si="80"/>
        <v>0</v>
      </c>
      <c r="Z54" s="309">
        <f t="shared" si="80"/>
        <v>0</v>
      </c>
      <c r="AA54" s="309">
        <f t="shared" si="80"/>
        <v>0</v>
      </c>
      <c r="AB54" s="309">
        <f t="shared" si="80"/>
        <v>0</v>
      </c>
      <c r="AC54" s="309">
        <f t="shared" si="80"/>
        <v>0</v>
      </c>
      <c r="AD54" s="309">
        <f t="shared" si="80"/>
        <v>0</v>
      </c>
      <c r="AE54" s="309">
        <f t="shared" si="80"/>
        <v>0</v>
      </c>
      <c r="AF54" s="309">
        <f t="shared" si="80"/>
        <v>0</v>
      </c>
      <c r="AG54" s="309">
        <f t="shared" si="80"/>
        <v>0</v>
      </c>
      <c r="AH54" s="309">
        <f t="shared" si="80"/>
        <v>0</v>
      </c>
      <c r="AI54" s="309">
        <f t="shared" si="80"/>
        <v>0</v>
      </c>
      <c r="AJ54" s="309">
        <f t="shared" si="80"/>
        <v>0</v>
      </c>
      <c r="AK54" s="309">
        <f t="shared" si="80"/>
        <v>0</v>
      </c>
      <c r="AL54" s="309">
        <f t="shared" si="80"/>
        <v>0</v>
      </c>
      <c r="AM54" s="309">
        <f t="shared" si="80"/>
        <v>0</v>
      </c>
      <c r="AN54" s="309">
        <f t="shared" si="80"/>
        <v>0</v>
      </c>
      <c r="AO54" s="309">
        <f t="shared" si="80"/>
        <v>0</v>
      </c>
      <c r="AP54" s="309">
        <f t="shared" si="80"/>
        <v>0</v>
      </c>
      <c r="AQ54" s="309">
        <f t="shared" si="80"/>
        <v>0</v>
      </c>
      <c r="AR54" s="309">
        <f t="shared" si="80"/>
        <v>0</v>
      </c>
      <c r="AS54" s="309">
        <f t="shared" si="80"/>
        <v>0</v>
      </c>
      <c r="AT54" s="346">
        <f t="shared" si="68"/>
        <v>0</v>
      </c>
      <c r="AU54" s="629">
        <f t="shared" si="33"/>
        <v>0</v>
      </c>
      <c r="AV54" s="629">
        <f t="shared" si="34"/>
        <v>0</v>
      </c>
      <c r="AX54" s="629"/>
      <c r="AY54" s="238"/>
      <c r="AZ54" s="238"/>
      <c r="BA54" s="827" t="str">
        <f t="shared" si="72"/>
        <v/>
      </c>
      <c r="BB54" s="827" t="str">
        <f t="shared" si="72"/>
        <v/>
      </c>
      <c r="BC54" s="827" t="str">
        <f t="shared" si="72"/>
        <v/>
      </c>
      <c r="BD54" s="827" t="str">
        <f t="shared" si="72"/>
        <v/>
      </c>
      <c r="BE54" s="827" t="str">
        <f t="shared" si="72"/>
        <v/>
      </c>
      <c r="BF54" s="827" t="str">
        <f t="shared" si="72"/>
        <v/>
      </c>
    </row>
    <row r="55" spans="1:58" ht="12.75" hidden="1" customHeight="1" x14ac:dyDescent="0.2">
      <c r="A55" s="711"/>
      <c r="B55" s="711"/>
      <c r="C55" s="716"/>
      <c r="D55" s="712"/>
      <c r="E55" s="713"/>
      <c r="F55" s="714"/>
      <c r="G55" s="316" t="str">
        <f t="shared" si="26"/>
        <v>-</v>
      </c>
      <c r="H55" s="317"/>
      <c r="I55" s="108" t="s">
        <v>153</v>
      </c>
      <c r="J55" s="318"/>
      <c r="K55" s="108" t="s">
        <v>165</v>
      </c>
      <c r="L55" s="319">
        <f t="shared" si="66"/>
        <v>0</v>
      </c>
      <c r="M55" s="325" t="s">
        <v>166</v>
      </c>
      <c r="N55" s="320"/>
      <c r="O55" s="109" t="s">
        <v>165</v>
      </c>
      <c r="P55" s="309">
        <f t="shared" si="69"/>
        <v>0</v>
      </c>
      <c r="Q55" s="309">
        <f t="shared" ref="Q55:AS55" si="81">(+P55*$R$5)+P55</f>
        <v>0</v>
      </c>
      <c r="R55" s="309">
        <f t="shared" si="81"/>
        <v>0</v>
      </c>
      <c r="S55" s="309">
        <f t="shared" si="81"/>
        <v>0</v>
      </c>
      <c r="T55" s="309">
        <f t="shared" si="81"/>
        <v>0</v>
      </c>
      <c r="U55" s="309">
        <f t="shared" si="81"/>
        <v>0</v>
      </c>
      <c r="V55" s="309">
        <f t="shared" si="81"/>
        <v>0</v>
      </c>
      <c r="W55" s="309">
        <f t="shared" si="81"/>
        <v>0</v>
      </c>
      <c r="X55" s="309">
        <f t="shared" si="81"/>
        <v>0</v>
      </c>
      <c r="Y55" s="309">
        <f t="shared" si="81"/>
        <v>0</v>
      </c>
      <c r="Z55" s="309">
        <f t="shared" si="81"/>
        <v>0</v>
      </c>
      <c r="AA55" s="309">
        <f t="shared" si="81"/>
        <v>0</v>
      </c>
      <c r="AB55" s="309">
        <f t="shared" si="81"/>
        <v>0</v>
      </c>
      <c r="AC55" s="309">
        <f t="shared" si="81"/>
        <v>0</v>
      </c>
      <c r="AD55" s="309">
        <f t="shared" si="81"/>
        <v>0</v>
      </c>
      <c r="AE55" s="309">
        <f t="shared" si="81"/>
        <v>0</v>
      </c>
      <c r="AF55" s="309">
        <f t="shared" si="81"/>
        <v>0</v>
      </c>
      <c r="AG55" s="309">
        <f t="shared" si="81"/>
        <v>0</v>
      </c>
      <c r="AH55" s="309">
        <f t="shared" si="81"/>
        <v>0</v>
      </c>
      <c r="AI55" s="309">
        <f t="shared" si="81"/>
        <v>0</v>
      </c>
      <c r="AJ55" s="309">
        <f t="shared" si="81"/>
        <v>0</v>
      </c>
      <c r="AK55" s="309">
        <f t="shared" si="81"/>
        <v>0</v>
      </c>
      <c r="AL55" s="309">
        <f t="shared" si="81"/>
        <v>0</v>
      </c>
      <c r="AM55" s="309">
        <f t="shared" si="81"/>
        <v>0</v>
      </c>
      <c r="AN55" s="309">
        <f t="shared" si="81"/>
        <v>0</v>
      </c>
      <c r="AO55" s="309">
        <f t="shared" si="81"/>
        <v>0</v>
      </c>
      <c r="AP55" s="309">
        <f t="shared" si="81"/>
        <v>0</v>
      </c>
      <c r="AQ55" s="309">
        <f t="shared" si="81"/>
        <v>0</v>
      </c>
      <c r="AR55" s="309">
        <f t="shared" si="81"/>
        <v>0</v>
      </c>
      <c r="AS55" s="309">
        <f t="shared" si="81"/>
        <v>0</v>
      </c>
      <c r="AT55" s="346">
        <f t="shared" si="68"/>
        <v>0</v>
      </c>
      <c r="AU55" s="629">
        <f t="shared" si="33"/>
        <v>0</v>
      </c>
      <c r="AV55" s="629">
        <f t="shared" si="34"/>
        <v>0</v>
      </c>
      <c r="AX55" s="629"/>
      <c r="AY55" s="238"/>
      <c r="AZ55" s="238"/>
      <c r="BA55" s="827" t="str">
        <f t="shared" si="72"/>
        <v/>
      </c>
      <c r="BB55" s="827" t="str">
        <f t="shared" si="72"/>
        <v/>
      </c>
      <c r="BC55" s="827" t="str">
        <f t="shared" si="72"/>
        <v/>
      </c>
      <c r="BD55" s="827" t="str">
        <f t="shared" si="72"/>
        <v/>
      </c>
      <c r="BE55" s="827" t="str">
        <f t="shared" si="72"/>
        <v/>
      </c>
      <c r="BF55" s="827" t="str">
        <f t="shared" si="72"/>
        <v/>
      </c>
    </row>
    <row r="56" spans="1:58" ht="12.75" hidden="1" customHeight="1" x14ac:dyDescent="0.2">
      <c r="A56" s="711"/>
      <c r="B56" s="711"/>
      <c r="C56" s="716"/>
      <c r="D56" s="712"/>
      <c r="E56" s="713"/>
      <c r="F56" s="714"/>
      <c r="G56" s="316" t="str">
        <f t="shared" si="26"/>
        <v>-</v>
      </c>
      <c r="H56" s="317"/>
      <c r="I56" s="108" t="s">
        <v>153</v>
      </c>
      <c r="J56" s="318"/>
      <c r="K56" s="108" t="s">
        <v>165</v>
      </c>
      <c r="L56" s="319">
        <f t="shared" si="66"/>
        <v>0</v>
      </c>
      <c r="M56" s="325" t="s">
        <v>166</v>
      </c>
      <c r="N56" s="320"/>
      <c r="O56" s="109" t="s">
        <v>165</v>
      </c>
      <c r="P56" s="309">
        <f t="shared" si="69"/>
        <v>0</v>
      </c>
      <c r="Q56" s="309">
        <f t="shared" ref="Q56:AS56" si="82">(+P56*$R$5)+P56</f>
        <v>0</v>
      </c>
      <c r="R56" s="309">
        <f t="shared" si="82"/>
        <v>0</v>
      </c>
      <c r="S56" s="309">
        <f t="shared" si="82"/>
        <v>0</v>
      </c>
      <c r="T56" s="309">
        <f t="shared" si="82"/>
        <v>0</v>
      </c>
      <c r="U56" s="309">
        <f t="shared" si="82"/>
        <v>0</v>
      </c>
      <c r="V56" s="309">
        <f t="shared" si="82"/>
        <v>0</v>
      </c>
      <c r="W56" s="309">
        <f t="shared" si="82"/>
        <v>0</v>
      </c>
      <c r="X56" s="309">
        <f t="shared" si="82"/>
        <v>0</v>
      </c>
      <c r="Y56" s="309">
        <f t="shared" si="82"/>
        <v>0</v>
      </c>
      <c r="Z56" s="309">
        <f t="shared" si="82"/>
        <v>0</v>
      </c>
      <c r="AA56" s="309">
        <f t="shared" si="82"/>
        <v>0</v>
      </c>
      <c r="AB56" s="309">
        <f t="shared" si="82"/>
        <v>0</v>
      </c>
      <c r="AC56" s="309">
        <f t="shared" si="82"/>
        <v>0</v>
      </c>
      <c r="AD56" s="309">
        <f t="shared" si="82"/>
        <v>0</v>
      </c>
      <c r="AE56" s="309">
        <f t="shared" si="82"/>
        <v>0</v>
      </c>
      <c r="AF56" s="309">
        <f t="shared" si="82"/>
        <v>0</v>
      </c>
      <c r="AG56" s="309">
        <f t="shared" si="82"/>
        <v>0</v>
      </c>
      <c r="AH56" s="309">
        <f t="shared" si="82"/>
        <v>0</v>
      </c>
      <c r="AI56" s="309">
        <f t="shared" si="82"/>
        <v>0</v>
      </c>
      <c r="AJ56" s="309">
        <f t="shared" si="82"/>
        <v>0</v>
      </c>
      <c r="AK56" s="309">
        <f t="shared" si="82"/>
        <v>0</v>
      </c>
      <c r="AL56" s="309">
        <f t="shared" si="82"/>
        <v>0</v>
      </c>
      <c r="AM56" s="309">
        <f t="shared" si="82"/>
        <v>0</v>
      </c>
      <c r="AN56" s="309">
        <f t="shared" si="82"/>
        <v>0</v>
      </c>
      <c r="AO56" s="309">
        <f t="shared" si="82"/>
        <v>0</v>
      </c>
      <c r="AP56" s="309">
        <f t="shared" si="82"/>
        <v>0</v>
      </c>
      <c r="AQ56" s="309">
        <f t="shared" si="82"/>
        <v>0</v>
      </c>
      <c r="AR56" s="309">
        <f t="shared" si="82"/>
        <v>0</v>
      </c>
      <c r="AS56" s="309">
        <f t="shared" si="82"/>
        <v>0</v>
      </c>
      <c r="AT56" s="346">
        <f t="shared" si="68"/>
        <v>0</v>
      </c>
      <c r="AU56" s="629">
        <f t="shared" si="33"/>
        <v>0</v>
      </c>
      <c r="AV56" s="629">
        <f t="shared" si="34"/>
        <v>0</v>
      </c>
      <c r="AX56" s="629"/>
      <c r="AY56" s="238"/>
      <c r="AZ56" s="238"/>
      <c r="BA56" s="827" t="str">
        <f t="shared" si="72"/>
        <v/>
      </c>
      <c r="BB56" s="827" t="str">
        <f t="shared" si="72"/>
        <v/>
      </c>
      <c r="BC56" s="827" t="str">
        <f t="shared" si="72"/>
        <v/>
      </c>
      <c r="BD56" s="827" t="str">
        <f t="shared" si="72"/>
        <v/>
      </c>
      <c r="BE56" s="827" t="str">
        <f t="shared" si="72"/>
        <v/>
      </c>
      <c r="BF56" s="827" t="str">
        <f t="shared" si="72"/>
        <v/>
      </c>
    </row>
    <row r="57" spans="1:58" ht="12.75" hidden="1" customHeight="1" x14ac:dyDescent="0.2">
      <c r="A57" s="711"/>
      <c r="B57" s="711"/>
      <c r="C57" s="716"/>
      <c r="D57" s="712"/>
      <c r="E57" s="713"/>
      <c r="F57" s="714"/>
      <c r="G57" s="316" t="str">
        <f t="shared" si="26"/>
        <v>-</v>
      </c>
      <c r="H57" s="317"/>
      <c r="I57" s="108" t="s">
        <v>153</v>
      </c>
      <c r="J57" s="318"/>
      <c r="K57" s="108" t="s">
        <v>165</v>
      </c>
      <c r="L57" s="319">
        <f t="shared" si="66"/>
        <v>0</v>
      </c>
      <c r="M57" s="325" t="s">
        <v>166</v>
      </c>
      <c r="N57" s="320"/>
      <c r="O57" s="109" t="s">
        <v>165</v>
      </c>
      <c r="P57" s="309">
        <f t="shared" si="69"/>
        <v>0</v>
      </c>
      <c r="Q57" s="309">
        <f t="shared" ref="Q57:AS57" si="83">(+P57*$R$5)+P57</f>
        <v>0</v>
      </c>
      <c r="R57" s="309">
        <f t="shared" si="83"/>
        <v>0</v>
      </c>
      <c r="S57" s="309">
        <f t="shared" si="83"/>
        <v>0</v>
      </c>
      <c r="T57" s="309">
        <f t="shared" si="83"/>
        <v>0</v>
      </c>
      <c r="U57" s="309">
        <f t="shared" si="83"/>
        <v>0</v>
      </c>
      <c r="V57" s="309">
        <f t="shared" si="83"/>
        <v>0</v>
      </c>
      <c r="W57" s="309">
        <f t="shared" si="83"/>
        <v>0</v>
      </c>
      <c r="X57" s="309">
        <f t="shared" si="83"/>
        <v>0</v>
      </c>
      <c r="Y57" s="309">
        <f t="shared" si="83"/>
        <v>0</v>
      </c>
      <c r="Z57" s="309">
        <f t="shared" si="83"/>
        <v>0</v>
      </c>
      <c r="AA57" s="309">
        <f t="shared" si="83"/>
        <v>0</v>
      </c>
      <c r="AB57" s="309">
        <f t="shared" si="83"/>
        <v>0</v>
      </c>
      <c r="AC57" s="309">
        <f t="shared" si="83"/>
        <v>0</v>
      </c>
      <c r="AD57" s="309">
        <f t="shared" si="83"/>
        <v>0</v>
      </c>
      <c r="AE57" s="309">
        <f t="shared" si="83"/>
        <v>0</v>
      </c>
      <c r="AF57" s="309">
        <f t="shared" si="83"/>
        <v>0</v>
      </c>
      <c r="AG57" s="309">
        <f t="shared" si="83"/>
        <v>0</v>
      </c>
      <c r="AH57" s="309">
        <f t="shared" si="83"/>
        <v>0</v>
      </c>
      <c r="AI57" s="309">
        <f t="shared" si="83"/>
        <v>0</v>
      </c>
      <c r="AJ57" s="309">
        <f t="shared" si="83"/>
        <v>0</v>
      </c>
      <c r="AK57" s="309">
        <f t="shared" si="83"/>
        <v>0</v>
      </c>
      <c r="AL57" s="309">
        <f t="shared" si="83"/>
        <v>0</v>
      </c>
      <c r="AM57" s="309">
        <f t="shared" si="83"/>
        <v>0</v>
      </c>
      <c r="AN57" s="309">
        <f t="shared" si="83"/>
        <v>0</v>
      </c>
      <c r="AO57" s="309">
        <f t="shared" si="83"/>
        <v>0</v>
      </c>
      <c r="AP57" s="309">
        <f t="shared" si="83"/>
        <v>0</v>
      </c>
      <c r="AQ57" s="309">
        <f t="shared" si="83"/>
        <v>0</v>
      </c>
      <c r="AR57" s="309">
        <f t="shared" si="83"/>
        <v>0</v>
      </c>
      <c r="AS57" s="309">
        <f t="shared" si="83"/>
        <v>0</v>
      </c>
      <c r="AT57" s="346">
        <f t="shared" si="68"/>
        <v>0</v>
      </c>
      <c r="AU57" s="629">
        <f t="shared" si="33"/>
        <v>0</v>
      </c>
      <c r="AV57" s="629">
        <f t="shared" si="34"/>
        <v>0</v>
      </c>
      <c r="AX57" s="629"/>
      <c r="AY57" s="238"/>
      <c r="AZ57" s="238"/>
      <c r="BA57" s="827" t="str">
        <f t="shared" si="72"/>
        <v/>
      </c>
      <c r="BB57" s="827" t="str">
        <f t="shared" si="72"/>
        <v/>
      </c>
      <c r="BC57" s="827" t="str">
        <f t="shared" si="72"/>
        <v/>
      </c>
      <c r="BD57" s="827" t="str">
        <f t="shared" si="72"/>
        <v/>
      </c>
      <c r="BE57" s="827" t="str">
        <f t="shared" si="72"/>
        <v/>
      </c>
      <c r="BF57" s="827" t="str">
        <f t="shared" si="72"/>
        <v/>
      </c>
    </row>
    <row r="58" spans="1:58" ht="15" x14ac:dyDescent="0.25">
      <c r="A58" s="1344" t="s">
        <v>1009</v>
      </c>
      <c r="B58" s="1344"/>
      <c r="C58" s="1344"/>
      <c r="D58" s="1344"/>
      <c r="E58" s="1344"/>
      <c r="F58" s="1344"/>
      <c r="G58" s="77"/>
      <c r="H58" s="77"/>
      <c r="I58" s="77"/>
      <c r="J58" s="77"/>
      <c r="K58" s="77"/>
      <c r="L58" s="77"/>
      <c r="M58" s="77"/>
      <c r="N58" s="77"/>
      <c r="O58" s="77"/>
      <c r="P58" s="310"/>
      <c r="Q58" s="311"/>
      <c r="R58" s="311"/>
      <c r="S58" s="310"/>
      <c r="T58" s="310"/>
      <c r="U58" s="310"/>
      <c r="V58" s="310"/>
      <c r="W58" s="310"/>
      <c r="X58" s="310"/>
      <c r="Y58" s="310"/>
      <c r="Z58" s="310"/>
      <c r="AA58" s="310"/>
      <c r="AB58" s="310"/>
      <c r="AC58" s="310"/>
      <c r="AD58" s="310"/>
      <c r="AE58" s="310"/>
      <c r="AF58" s="310"/>
      <c r="AG58" s="310"/>
      <c r="AH58" s="310"/>
      <c r="AI58" s="310"/>
      <c r="AJ58" s="310"/>
      <c r="AK58" s="310"/>
      <c r="AL58" s="310"/>
      <c r="AM58" s="310"/>
      <c r="AN58" s="310"/>
      <c r="AO58" s="310"/>
      <c r="AP58" s="310"/>
      <c r="AQ58" s="310"/>
      <c r="AR58" s="310"/>
      <c r="AS58" s="310"/>
      <c r="AX58" s="629"/>
      <c r="AY58" s="238"/>
      <c r="AZ58" s="238"/>
      <c r="BA58" s="238"/>
      <c r="BB58" s="238"/>
      <c r="BC58" s="238"/>
      <c r="BD58" s="238"/>
      <c r="BE58" s="238"/>
      <c r="BF58" s="238"/>
    </row>
    <row r="59" spans="1:58" ht="15" x14ac:dyDescent="0.25">
      <c r="A59" s="348"/>
      <c r="D59" s="1310" t="s">
        <v>1062</v>
      </c>
      <c r="E59" s="1310"/>
      <c r="F59" s="1310" t="s">
        <v>1060</v>
      </c>
      <c r="G59" s="1310"/>
      <c r="H59" s="725" t="s">
        <v>1061</v>
      </c>
      <c r="I59" s="78"/>
      <c r="J59" s="78"/>
      <c r="K59" s="1345" t="s">
        <v>167</v>
      </c>
      <c r="L59" s="1345"/>
      <c r="M59" s="1345"/>
      <c r="N59" s="90">
        <f>SUM(N16:N58)</f>
        <v>0</v>
      </c>
      <c r="O59" s="91" t="s">
        <v>165</v>
      </c>
      <c r="P59" s="312">
        <f>SUM(P16:P58)</f>
        <v>0</v>
      </c>
      <c r="Q59" s="312">
        <f t="shared" ref="Q59:AS59" si="84">SUM(Q16:Q58)</f>
        <v>0</v>
      </c>
      <c r="R59" s="312">
        <f t="shared" si="84"/>
        <v>0</v>
      </c>
      <c r="S59" s="312">
        <f t="shared" si="84"/>
        <v>0</v>
      </c>
      <c r="T59" s="312">
        <f t="shared" si="84"/>
        <v>0</v>
      </c>
      <c r="U59" s="312">
        <f t="shared" si="84"/>
        <v>0</v>
      </c>
      <c r="V59" s="312">
        <f t="shared" si="84"/>
        <v>0</v>
      </c>
      <c r="W59" s="312">
        <f t="shared" si="84"/>
        <v>0</v>
      </c>
      <c r="X59" s="312">
        <f t="shared" si="84"/>
        <v>0</v>
      </c>
      <c r="Y59" s="312">
        <f t="shared" si="84"/>
        <v>0</v>
      </c>
      <c r="Z59" s="312">
        <f t="shared" si="84"/>
        <v>0</v>
      </c>
      <c r="AA59" s="312">
        <f t="shared" si="84"/>
        <v>0</v>
      </c>
      <c r="AB59" s="312">
        <f t="shared" si="84"/>
        <v>0</v>
      </c>
      <c r="AC59" s="312">
        <f t="shared" si="84"/>
        <v>0</v>
      </c>
      <c r="AD59" s="312">
        <f t="shared" si="84"/>
        <v>0</v>
      </c>
      <c r="AE59" s="312">
        <f t="shared" si="84"/>
        <v>0</v>
      </c>
      <c r="AF59" s="312">
        <f t="shared" si="84"/>
        <v>0</v>
      </c>
      <c r="AG59" s="312">
        <f t="shared" si="84"/>
        <v>0</v>
      </c>
      <c r="AH59" s="312">
        <f t="shared" si="84"/>
        <v>0</v>
      </c>
      <c r="AI59" s="312">
        <f t="shared" si="84"/>
        <v>0</v>
      </c>
      <c r="AJ59" s="312">
        <f t="shared" si="84"/>
        <v>0</v>
      </c>
      <c r="AK59" s="312">
        <f t="shared" si="84"/>
        <v>0</v>
      </c>
      <c r="AL59" s="312">
        <f t="shared" si="84"/>
        <v>0</v>
      </c>
      <c r="AM59" s="312">
        <f t="shared" si="84"/>
        <v>0</v>
      </c>
      <c r="AN59" s="312">
        <f t="shared" si="84"/>
        <v>0</v>
      </c>
      <c r="AO59" s="312">
        <f t="shared" si="84"/>
        <v>0</v>
      </c>
      <c r="AP59" s="312">
        <f t="shared" si="84"/>
        <v>0</v>
      </c>
      <c r="AQ59" s="312">
        <f t="shared" si="84"/>
        <v>0</v>
      </c>
      <c r="AR59" s="312">
        <f t="shared" si="84"/>
        <v>0</v>
      </c>
      <c r="AS59" s="312">
        <f t="shared" si="84"/>
        <v>0</v>
      </c>
      <c r="AX59" s="1148" t="s">
        <v>25</v>
      </c>
      <c r="AY59" s="1148"/>
      <c r="AZ59" s="1148"/>
      <c r="BA59" s="1148"/>
      <c r="BB59" s="1148"/>
      <c r="BC59" s="238"/>
      <c r="BD59" s="238"/>
      <c r="BE59" s="238"/>
      <c r="BF59" s="238"/>
    </row>
    <row r="60" spans="1:58" s="238" customFormat="1" x14ac:dyDescent="0.2">
      <c r="A60" s="350"/>
      <c r="D60" s="1310">
        <f>F44*N44+F45*N45+F46*N46+F47*N47+F48*N48+F49*N49+F50*N50+F51*N51+F52*N52+F53*N53+F54*N54+F55*N55+F56*N56+F57*N57+F43*N43+F42*N42+F41*N41+F40*N40+F39*N39+F38*N38+F37*N37+F36*N36+F35*N35+F34*N34+F33*N33+F32*N32+F31*N31+F30*N30+F29*N29+F28*N28+F27*N27+F26*N26+F25*N25+F24*N24+F23*N23+F22*N22+F21*N21+F20*N20+F19*N19+F18*N18+F17*N17+F16*N16</f>
        <v>0</v>
      </c>
      <c r="E60" s="1310"/>
      <c r="F60" s="1310">
        <f>SUM(AU16:AU57)</f>
        <v>0</v>
      </c>
      <c r="G60" s="1310"/>
      <c r="H60" s="725">
        <f>SUM(AV16:AV57)</f>
        <v>0</v>
      </c>
      <c r="I60" s="315"/>
      <c r="J60" s="315"/>
      <c r="K60" s="315"/>
      <c r="L60" s="315"/>
      <c r="M60" s="315"/>
      <c r="N60" s="315"/>
      <c r="O60" s="315"/>
      <c r="P60" s="321"/>
      <c r="Q60" s="321"/>
      <c r="R60" s="321"/>
      <c r="S60" s="321"/>
      <c r="T60" s="321"/>
      <c r="U60" s="321"/>
      <c r="V60" s="321"/>
      <c r="W60" s="321"/>
      <c r="X60" s="321"/>
      <c r="Y60" s="321"/>
      <c r="Z60" s="321"/>
      <c r="AA60" s="321"/>
      <c r="AB60" s="321"/>
      <c r="AC60" s="321"/>
      <c r="AD60" s="321"/>
      <c r="AE60" s="321"/>
      <c r="AF60" s="321"/>
      <c r="AG60" s="321"/>
      <c r="AH60" s="321"/>
      <c r="AI60" s="321"/>
      <c r="AJ60" s="321"/>
      <c r="AK60" s="321"/>
      <c r="AL60" s="321"/>
      <c r="AM60" s="321"/>
      <c r="AN60" s="321"/>
      <c r="AO60" s="321"/>
      <c r="AP60" s="321"/>
      <c r="AQ60" s="321"/>
      <c r="AR60" s="321"/>
      <c r="AS60" s="321"/>
      <c r="AU60" s="629"/>
      <c r="AV60" s="629"/>
      <c r="AW60" s="629"/>
      <c r="AX60" s="1333" t="s">
        <v>29</v>
      </c>
      <c r="AY60" s="1333"/>
      <c r="AZ60" s="1333"/>
      <c r="BA60" s="1333"/>
      <c r="BB60" s="1333"/>
    </row>
    <row r="61" spans="1:58" s="238" customFormat="1" ht="15" customHeight="1" x14ac:dyDescent="0.2">
      <c r="A61" s="584"/>
      <c r="B61" s="584"/>
      <c r="C61" s="584"/>
      <c r="D61" s="584"/>
      <c r="E61" s="584"/>
      <c r="F61" s="584"/>
      <c r="G61" s="584"/>
      <c r="H61" s="584"/>
      <c r="I61" s="585"/>
      <c r="J61" s="585"/>
      <c r="K61" s="1347" t="s">
        <v>168</v>
      </c>
      <c r="L61" s="1347"/>
      <c r="M61" s="1347"/>
      <c r="N61" s="1347"/>
      <c r="O61" s="1347"/>
      <c r="P61" s="1347"/>
      <c r="Q61" s="1347"/>
      <c r="R61" s="1347"/>
      <c r="S61" s="1347"/>
      <c r="T61" s="1347"/>
      <c r="U61" s="1347"/>
      <c r="V61" s="1347"/>
      <c r="W61" s="1347"/>
      <c r="X61" s="1347"/>
      <c r="Y61" s="1347"/>
      <c r="Z61" s="1347"/>
      <c r="AA61" s="1347"/>
      <c r="AB61" s="1347"/>
      <c r="AC61" s="1347"/>
      <c r="AD61" s="1347"/>
      <c r="AE61" s="1347"/>
      <c r="AF61" s="1347"/>
      <c r="AG61" s="1347"/>
      <c r="AH61" s="1347"/>
      <c r="AI61" s="1347"/>
      <c r="AJ61" s="1347"/>
      <c r="AK61" s="1347"/>
      <c r="AL61" s="1347"/>
      <c r="AM61" s="1347"/>
      <c r="AN61" s="1347"/>
      <c r="AO61" s="1347"/>
      <c r="AP61" s="1347"/>
      <c r="AQ61" s="1347"/>
      <c r="AR61" s="1347"/>
      <c r="AS61" s="1347"/>
      <c r="AU61" s="629"/>
      <c r="AV61" s="629"/>
      <c r="AW61" s="629"/>
      <c r="AX61" s="1334" t="s">
        <v>26</v>
      </c>
      <c r="AY61" s="1334"/>
      <c r="AZ61" s="1334"/>
      <c r="BA61" s="1334"/>
      <c r="BB61" s="1334"/>
    </row>
    <row r="62" spans="1:58" s="238" customFormat="1" ht="15" customHeight="1" x14ac:dyDescent="0.2">
      <c r="A62" s="1341" t="s">
        <v>981</v>
      </c>
      <c r="B62" s="1341"/>
      <c r="C62" s="1341"/>
      <c r="D62" s="1342"/>
      <c r="E62" s="680"/>
      <c r="F62" s="680"/>
      <c r="G62" s="680"/>
      <c r="H62" s="680"/>
      <c r="I62" s="680"/>
      <c r="J62" s="680"/>
      <c r="K62" s="1346" t="s">
        <v>1286</v>
      </c>
      <c r="L62" s="1346"/>
      <c r="M62" s="1346"/>
      <c r="N62" s="1346"/>
      <c r="O62" s="1346"/>
      <c r="P62" s="1346"/>
      <c r="Q62" s="1346"/>
      <c r="R62" s="1346"/>
      <c r="S62" s="1346"/>
      <c r="T62" s="1346"/>
      <c r="U62" s="1346"/>
      <c r="V62" s="1346"/>
      <c r="W62" s="1346"/>
      <c r="X62" s="1346"/>
      <c r="Y62" s="1346"/>
      <c r="Z62" s="1346"/>
      <c r="AA62" s="1346"/>
      <c r="AB62" s="1346"/>
      <c r="AC62" s="1346"/>
      <c r="AD62" s="1346"/>
      <c r="AE62" s="1346"/>
      <c r="AF62" s="1346"/>
      <c r="AG62" s="1346"/>
      <c r="AH62" s="1346"/>
      <c r="AI62" s="1346"/>
      <c r="AJ62" s="1346"/>
      <c r="AK62" s="1346"/>
      <c r="AL62" s="1346"/>
      <c r="AM62" s="1346"/>
      <c r="AN62" s="1346"/>
      <c r="AO62" s="1346"/>
      <c r="AP62" s="1346"/>
      <c r="AQ62" s="1346"/>
      <c r="AR62" s="1346"/>
      <c r="AS62" s="1346"/>
      <c r="AU62" s="629"/>
      <c r="AV62" s="629"/>
      <c r="AW62" s="629"/>
      <c r="AX62" s="1335" t="s">
        <v>27</v>
      </c>
      <c r="AY62" s="1335"/>
      <c r="AZ62" s="1335"/>
      <c r="BA62" s="1335"/>
      <c r="BB62" s="1335"/>
    </row>
    <row r="63" spans="1:58" s="238" customFormat="1" x14ac:dyDescent="0.2">
      <c r="A63" s="1343" t="s">
        <v>1287</v>
      </c>
      <c r="B63" s="1343"/>
      <c r="C63" s="1343"/>
      <c r="D63" s="1343"/>
      <c r="E63" s="589"/>
      <c r="F63" s="589"/>
      <c r="G63" s="589"/>
      <c r="H63" s="589"/>
      <c r="I63" s="589"/>
      <c r="J63" s="589"/>
      <c r="K63" s="1314" t="s">
        <v>67</v>
      </c>
      <c r="L63" s="1314"/>
      <c r="M63" s="1314"/>
      <c r="N63" s="1314"/>
      <c r="O63" s="1314"/>
      <c r="P63" s="590">
        <f>E63+F63+G63+H63+I63+J63</f>
        <v>0</v>
      </c>
      <c r="Q63" s="432">
        <f t="shared" ref="Q63:AS63" si="85">(+P63*$R$5)+P63</f>
        <v>0</v>
      </c>
      <c r="R63" s="432">
        <f t="shared" si="85"/>
        <v>0</v>
      </c>
      <c r="S63" s="432">
        <f t="shared" si="85"/>
        <v>0</v>
      </c>
      <c r="T63" s="432">
        <f t="shared" si="85"/>
        <v>0</v>
      </c>
      <c r="U63" s="432">
        <f t="shared" si="85"/>
        <v>0</v>
      </c>
      <c r="V63" s="432">
        <f t="shared" si="85"/>
        <v>0</v>
      </c>
      <c r="W63" s="432">
        <f t="shared" si="85"/>
        <v>0</v>
      </c>
      <c r="X63" s="432">
        <f t="shared" si="85"/>
        <v>0</v>
      </c>
      <c r="Y63" s="432">
        <f t="shared" si="85"/>
        <v>0</v>
      </c>
      <c r="Z63" s="432">
        <f t="shared" si="85"/>
        <v>0</v>
      </c>
      <c r="AA63" s="432">
        <f t="shared" si="85"/>
        <v>0</v>
      </c>
      <c r="AB63" s="432">
        <f t="shared" si="85"/>
        <v>0</v>
      </c>
      <c r="AC63" s="432">
        <f t="shared" si="85"/>
        <v>0</v>
      </c>
      <c r="AD63" s="432">
        <f t="shared" si="85"/>
        <v>0</v>
      </c>
      <c r="AE63" s="432">
        <f t="shared" si="85"/>
        <v>0</v>
      </c>
      <c r="AF63" s="432">
        <f t="shared" si="85"/>
        <v>0</v>
      </c>
      <c r="AG63" s="432">
        <f t="shared" si="85"/>
        <v>0</v>
      </c>
      <c r="AH63" s="432">
        <f t="shared" si="85"/>
        <v>0</v>
      </c>
      <c r="AI63" s="432">
        <f t="shared" si="85"/>
        <v>0</v>
      </c>
      <c r="AJ63" s="432">
        <f t="shared" si="85"/>
        <v>0</v>
      </c>
      <c r="AK63" s="432">
        <f t="shared" si="85"/>
        <v>0</v>
      </c>
      <c r="AL63" s="432">
        <f t="shared" si="85"/>
        <v>0</v>
      </c>
      <c r="AM63" s="432">
        <f t="shared" si="85"/>
        <v>0</v>
      </c>
      <c r="AN63" s="432">
        <f t="shared" si="85"/>
        <v>0</v>
      </c>
      <c r="AO63" s="432">
        <f t="shared" si="85"/>
        <v>0</v>
      </c>
      <c r="AP63" s="432">
        <f t="shared" si="85"/>
        <v>0</v>
      </c>
      <c r="AQ63" s="432">
        <f t="shared" si="85"/>
        <v>0</v>
      </c>
      <c r="AR63" s="432">
        <f t="shared" si="85"/>
        <v>0</v>
      </c>
      <c r="AS63" s="432">
        <f t="shared" si="85"/>
        <v>0</v>
      </c>
      <c r="AU63" s="629"/>
      <c r="AV63" s="629"/>
      <c r="AW63" s="629"/>
      <c r="AX63" s="1336" t="s">
        <v>28</v>
      </c>
      <c r="AY63" s="1336"/>
      <c r="AZ63" s="1336"/>
      <c r="BA63" s="1336"/>
      <c r="BB63" s="1336"/>
    </row>
    <row r="64" spans="1:58" s="238" customFormat="1" x14ac:dyDescent="0.2">
      <c r="B64" s="580"/>
      <c r="C64" s="629"/>
      <c r="I64" s="315"/>
      <c r="K64" s="1320"/>
      <c r="L64" s="1320"/>
      <c r="M64" s="1320"/>
      <c r="N64" s="1320"/>
      <c r="O64" s="1320"/>
      <c r="P64" s="1320"/>
      <c r="Q64" s="1320"/>
      <c r="R64" s="1320"/>
      <c r="S64" s="1320"/>
      <c r="T64" s="1320"/>
      <c r="U64" s="1320"/>
      <c r="V64" s="1320"/>
      <c r="W64" s="1320"/>
      <c r="X64" s="1320"/>
      <c r="Y64" s="1320"/>
      <c r="Z64" s="1320"/>
      <c r="AA64" s="1320"/>
      <c r="AB64" s="1320"/>
      <c r="AC64" s="1320"/>
      <c r="AD64" s="1320"/>
      <c r="AE64" s="1320"/>
      <c r="AF64" s="1320"/>
      <c r="AG64" s="1320"/>
      <c r="AH64" s="1320"/>
      <c r="AI64" s="1320"/>
      <c r="AJ64" s="1320"/>
      <c r="AK64" s="1320"/>
      <c r="AL64" s="1320"/>
      <c r="AM64" s="1320"/>
      <c r="AN64" s="1320"/>
      <c r="AO64" s="1320"/>
      <c r="AP64" s="1320"/>
      <c r="AQ64" s="1320"/>
      <c r="AR64" s="1320"/>
      <c r="AS64" s="1320"/>
      <c r="AU64" s="629"/>
      <c r="AV64" s="629"/>
      <c r="AW64" s="629"/>
      <c r="AX64" s="1331" t="s">
        <v>30</v>
      </c>
      <c r="AY64" s="1331"/>
      <c r="AZ64" s="1331"/>
      <c r="BA64" s="1331"/>
      <c r="BB64" s="1331"/>
    </row>
    <row r="65" spans="1:58" s="238" customFormat="1" ht="15" customHeight="1" x14ac:dyDescent="0.2">
      <c r="A65" s="1341" t="s">
        <v>981</v>
      </c>
      <c r="B65" s="1341"/>
      <c r="C65" s="1341"/>
      <c r="D65" s="1342"/>
      <c r="E65" s="681"/>
      <c r="F65" s="681"/>
      <c r="G65" s="681"/>
      <c r="H65" s="681"/>
      <c r="I65" s="681"/>
      <c r="J65" s="681"/>
      <c r="K65" s="1353" t="s">
        <v>983</v>
      </c>
      <c r="L65" s="1353"/>
      <c r="M65" s="1353"/>
      <c r="N65" s="1353"/>
      <c r="O65" s="1353"/>
      <c r="P65" s="1353"/>
      <c r="Q65" s="1353"/>
      <c r="R65" s="1353"/>
      <c r="S65" s="1353"/>
      <c r="T65" s="1353"/>
      <c r="U65" s="1353"/>
      <c r="V65" s="1353"/>
      <c r="W65" s="1353"/>
      <c r="X65" s="1353"/>
      <c r="Y65" s="1353"/>
      <c r="Z65" s="1353"/>
      <c r="AA65" s="1353"/>
      <c r="AB65" s="1353"/>
      <c r="AC65" s="1353"/>
      <c r="AD65" s="1353"/>
      <c r="AE65" s="1353"/>
      <c r="AF65" s="1353"/>
      <c r="AG65" s="1353"/>
      <c r="AH65" s="1353"/>
      <c r="AI65" s="1353"/>
      <c r="AJ65" s="1353"/>
      <c r="AK65" s="1353"/>
      <c r="AL65" s="1353"/>
      <c r="AM65" s="1353"/>
      <c r="AN65" s="1353"/>
      <c r="AO65" s="1353"/>
      <c r="AP65" s="1353"/>
      <c r="AQ65" s="1353"/>
      <c r="AR65" s="1353"/>
      <c r="AS65" s="1353"/>
      <c r="AU65" s="629"/>
      <c r="AV65" s="629"/>
      <c r="AW65" s="629"/>
      <c r="AX65" s="73"/>
      <c r="AY65" s="73"/>
      <c r="AZ65" s="73"/>
      <c r="BA65" s="73"/>
      <c r="BB65" s="73"/>
    </row>
    <row r="66" spans="1:58" s="238" customFormat="1" x14ac:dyDescent="0.2">
      <c r="A66" s="1343" t="s">
        <v>169</v>
      </c>
      <c r="B66" s="1343"/>
      <c r="C66" s="1343"/>
      <c r="D66" s="1343"/>
      <c r="E66" s="589"/>
      <c r="F66" s="589"/>
      <c r="G66" s="589"/>
      <c r="H66" s="589"/>
      <c r="I66" s="589"/>
      <c r="J66" s="589"/>
      <c r="K66" s="1325" t="s">
        <v>169</v>
      </c>
      <c r="L66" s="1325"/>
      <c r="M66" s="1325"/>
      <c r="N66" s="1325"/>
      <c r="O66" s="1325"/>
      <c r="P66" s="590">
        <f>E66+F66+G66+H66+I66+J66</f>
        <v>0</v>
      </c>
      <c r="Q66" s="432">
        <f t="shared" ref="Q66:AS66" si="86">(+P66*$R$5)+P66</f>
        <v>0</v>
      </c>
      <c r="R66" s="432">
        <f t="shared" si="86"/>
        <v>0</v>
      </c>
      <c r="S66" s="432">
        <f t="shared" si="86"/>
        <v>0</v>
      </c>
      <c r="T66" s="432">
        <f t="shared" si="86"/>
        <v>0</v>
      </c>
      <c r="U66" s="432">
        <f t="shared" si="86"/>
        <v>0</v>
      </c>
      <c r="V66" s="432">
        <f t="shared" si="86"/>
        <v>0</v>
      </c>
      <c r="W66" s="432">
        <f t="shared" si="86"/>
        <v>0</v>
      </c>
      <c r="X66" s="432">
        <f t="shared" si="86"/>
        <v>0</v>
      </c>
      <c r="Y66" s="432">
        <f t="shared" si="86"/>
        <v>0</v>
      </c>
      <c r="Z66" s="432">
        <f t="shared" si="86"/>
        <v>0</v>
      </c>
      <c r="AA66" s="432">
        <f t="shared" si="86"/>
        <v>0</v>
      </c>
      <c r="AB66" s="432">
        <f t="shared" si="86"/>
        <v>0</v>
      </c>
      <c r="AC66" s="432">
        <f t="shared" si="86"/>
        <v>0</v>
      </c>
      <c r="AD66" s="432">
        <f t="shared" si="86"/>
        <v>0</v>
      </c>
      <c r="AE66" s="432">
        <f t="shared" si="86"/>
        <v>0</v>
      </c>
      <c r="AF66" s="432">
        <f t="shared" si="86"/>
        <v>0</v>
      </c>
      <c r="AG66" s="432">
        <f t="shared" si="86"/>
        <v>0</v>
      </c>
      <c r="AH66" s="432">
        <f t="shared" si="86"/>
        <v>0</v>
      </c>
      <c r="AI66" s="432">
        <f t="shared" si="86"/>
        <v>0</v>
      </c>
      <c r="AJ66" s="432">
        <f t="shared" si="86"/>
        <v>0</v>
      </c>
      <c r="AK66" s="432">
        <f t="shared" si="86"/>
        <v>0</v>
      </c>
      <c r="AL66" s="432">
        <f t="shared" si="86"/>
        <v>0</v>
      </c>
      <c r="AM66" s="432">
        <f t="shared" si="86"/>
        <v>0</v>
      </c>
      <c r="AN66" s="432">
        <f t="shared" si="86"/>
        <v>0</v>
      </c>
      <c r="AO66" s="432">
        <f t="shared" si="86"/>
        <v>0</v>
      </c>
      <c r="AP66" s="432">
        <f t="shared" si="86"/>
        <v>0</v>
      </c>
      <c r="AQ66" s="432">
        <f t="shared" si="86"/>
        <v>0</v>
      </c>
      <c r="AR66" s="432">
        <f t="shared" si="86"/>
        <v>0</v>
      </c>
      <c r="AS66" s="432">
        <f t="shared" si="86"/>
        <v>0</v>
      </c>
      <c r="AU66" s="629"/>
      <c r="AV66" s="629"/>
      <c r="AW66" s="629"/>
      <c r="AX66" s="1332" t="s">
        <v>1006</v>
      </c>
      <c r="AY66" s="1332"/>
      <c r="AZ66" s="1332"/>
      <c r="BA66" s="1332"/>
      <c r="BB66" s="1332"/>
      <c r="BC66" s="580"/>
      <c r="BD66" s="580"/>
      <c r="BE66" s="580"/>
      <c r="BF66" s="580"/>
    </row>
    <row r="67" spans="1:58" s="238" customFormat="1" x14ac:dyDescent="0.2">
      <c r="A67" s="1343" t="s">
        <v>171</v>
      </c>
      <c r="B67" s="1343"/>
      <c r="C67" s="1343"/>
      <c r="D67" s="1343"/>
      <c r="E67" s="589"/>
      <c r="F67" s="589"/>
      <c r="G67" s="589"/>
      <c r="H67" s="589"/>
      <c r="I67" s="589"/>
      <c r="J67" s="589"/>
      <c r="K67" s="1325" t="s">
        <v>171</v>
      </c>
      <c r="L67" s="1325"/>
      <c r="M67" s="1325"/>
      <c r="N67" s="1325"/>
      <c r="O67" s="1325"/>
      <c r="P67" s="590">
        <f t="shared" ref="P67:P73" si="87">E67+F67+G67+H67+I67+J67</f>
        <v>0</v>
      </c>
      <c r="Q67" s="432">
        <f t="shared" ref="Q67:AS67" si="88">(+P67*$R$5)+P67</f>
        <v>0</v>
      </c>
      <c r="R67" s="432">
        <f t="shared" si="88"/>
        <v>0</v>
      </c>
      <c r="S67" s="432">
        <f t="shared" si="88"/>
        <v>0</v>
      </c>
      <c r="T67" s="432">
        <f t="shared" si="88"/>
        <v>0</v>
      </c>
      <c r="U67" s="432">
        <f t="shared" si="88"/>
        <v>0</v>
      </c>
      <c r="V67" s="432">
        <f t="shared" si="88"/>
        <v>0</v>
      </c>
      <c r="W67" s="432">
        <f t="shared" si="88"/>
        <v>0</v>
      </c>
      <c r="X67" s="432">
        <f t="shared" si="88"/>
        <v>0</v>
      </c>
      <c r="Y67" s="432">
        <f t="shared" si="88"/>
        <v>0</v>
      </c>
      <c r="Z67" s="432">
        <f t="shared" si="88"/>
        <v>0</v>
      </c>
      <c r="AA67" s="432">
        <f t="shared" si="88"/>
        <v>0</v>
      </c>
      <c r="AB67" s="432">
        <f t="shared" si="88"/>
        <v>0</v>
      </c>
      <c r="AC67" s="432">
        <f t="shared" si="88"/>
        <v>0</v>
      </c>
      <c r="AD67" s="432">
        <f t="shared" si="88"/>
        <v>0</v>
      </c>
      <c r="AE67" s="432">
        <f t="shared" si="88"/>
        <v>0</v>
      </c>
      <c r="AF67" s="432">
        <f t="shared" si="88"/>
        <v>0</v>
      </c>
      <c r="AG67" s="432">
        <f t="shared" si="88"/>
        <v>0</v>
      </c>
      <c r="AH67" s="432">
        <f t="shared" si="88"/>
        <v>0</v>
      </c>
      <c r="AI67" s="432">
        <f t="shared" si="88"/>
        <v>0</v>
      </c>
      <c r="AJ67" s="432">
        <f t="shared" si="88"/>
        <v>0</v>
      </c>
      <c r="AK67" s="432">
        <f t="shared" si="88"/>
        <v>0</v>
      </c>
      <c r="AL67" s="432">
        <f t="shared" si="88"/>
        <v>0</v>
      </c>
      <c r="AM67" s="432">
        <f t="shared" si="88"/>
        <v>0</v>
      </c>
      <c r="AN67" s="432">
        <f t="shared" si="88"/>
        <v>0</v>
      </c>
      <c r="AO67" s="432">
        <f t="shared" si="88"/>
        <v>0</v>
      </c>
      <c r="AP67" s="432">
        <f t="shared" si="88"/>
        <v>0</v>
      </c>
      <c r="AQ67" s="432">
        <f t="shared" si="88"/>
        <v>0</v>
      </c>
      <c r="AR67" s="432">
        <f t="shared" si="88"/>
        <v>0</v>
      </c>
      <c r="AS67" s="432">
        <f t="shared" si="88"/>
        <v>0</v>
      </c>
      <c r="AU67" s="629"/>
      <c r="AV67" s="629"/>
      <c r="AW67" s="629"/>
      <c r="AX67" s="1332"/>
      <c r="AY67" s="1332"/>
      <c r="AZ67" s="1332"/>
      <c r="BA67" s="1332"/>
      <c r="BB67" s="1332"/>
    </row>
    <row r="68" spans="1:58" s="238" customFormat="1" x14ac:dyDescent="0.2">
      <c r="A68" s="1351" t="s">
        <v>172</v>
      </c>
      <c r="B68" s="1351"/>
      <c r="C68" s="1351"/>
      <c r="D68" s="1351"/>
      <c r="E68" s="589"/>
      <c r="F68" s="589"/>
      <c r="G68" s="589"/>
      <c r="H68" s="589"/>
      <c r="I68" s="589"/>
      <c r="J68" s="589"/>
      <c r="K68" s="1314" t="s">
        <v>172</v>
      </c>
      <c r="L68" s="1314"/>
      <c r="M68" s="1314"/>
      <c r="N68" s="1314"/>
      <c r="O68" s="1314"/>
      <c r="P68" s="590">
        <f t="shared" si="87"/>
        <v>0</v>
      </c>
      <c r="Q68" s="432">
        <f t="shared" ref="Q68:AS68" si="89">(+P68*$R$5)+P68</f>
        <v>0</v>
      </c>
      <c r="R68" s="432">
        <f t="shared" si="89"/>
        <v>0</v>
      </c>
      <c r="S68" s="432">
        <f t="shared" si="89"/>
        <v>0</v>
      </c>
      <c r="T68" s="432">
        <f t="shared" si="89"/>
        <v>0</v>
      </c>
      <c r="U68" s="432">
        <f t="shared" si="89"/>
        <v>0</v>
      </c>
      <c r="V68" s="432">
        <f t="shared" si="89"/>
        <v>0</v>
      </c>
      <c r="W68" s="432">
        <f t="shared" si="89"/>
        <v>0</v>
      </c>
      <c r="X68" s="432">
        <f t="shared" si="89"/>
        <v>0</v>
      </c>
      <c r="Y68" s="432">
        <f t="shared" si="89"/>
        <v>0</v>
      </c>
      <c r="Z68" s="432">
        <f t="shared" si="89"/>
        <v>0</v>
      </c>
      <c r="AA68" s="432">
        <f t="shared" si="89"/>
        <v>0</v>
      </c>
      <c r="AB68" s="432">
        <f t="shared" si="89"/>
        <v>0</v>
      </c>
      <c r="AC68" s="432">
        <f t="shared" si="89"/>
        <v>0</v>
      </c>
      <c r="AD68" s="432">
        <f t="shared" si="89"/>
        <v>0</v>
      </c>
      <c r="AE68" s="432">
        <f t="shared" si="89"/>
        <v>0</v>
      </c>
      <c r="AF68" s="432">
        <f t="shared" si="89"/>
        <v>0</v>
      </c>
      <c r="AG68" s="432">
        <f t="shared" si="89"/>
        <v>0</v>
      </c>
      <c r="AH68" s="432">
        <f t="shared" si="89"/>
        <v>0</v>
      </c>
      <c r="AI68" s="432">
        <f t="shared" si="89"/>
        <v>0</v>
      </c>
      <c r="AJ68" s="432">
        <f t="shared" si="89"/>
        <v>0</v>
      </c>
      <c r="AK68" s="432">
        <f t="shared" si="89"/>
        <v>0</v>
      </c>
      <c r="AL68" s="432">
        <f t="shared" si="89"/>
        <v>0</v>
      </c>
      <c r="AM68" s="432">
        <f t="shared" si="89"/>
        <v>0</v>
      </c>
      <c r="AN68" s="432">
        <f t="shared" si="89"/>
        <v>0</v>
      </c>
      <c r="AO68" s="432">
        <f t="shared" si="89"/>
        <v>0</v>
      </c>
      <c r="AP68" s="432">
        <f t="shared" si="89"/>
        <v>0</v>
      </c>
      <c r="AQ68" s="432">
        <f t="shared" si="89"/>
        <v>0</v>
      </c>
      <c r="AR68" s="432">
        <f t="shared" si="89"/>
        <v>0</v>
      </c>
      <c r="AS68" s="432">
        <f t="shared" si="89"/>
        <v>0</v>
      </c>
      <c r="AU68" s="629"/>
      <c r="AV68" s="629"/>
      <c r="AW68" s="629"/>
      <c r="AX68" s="1332"/>
      <c r="AY68" s="1332"/>
      <c r="AZ68" s="1332"/>
      <c r="BA68" s="1332"/>
      <c r="BB68" s="1332"/>
    </row>
    <row r="69" spans="1:58" s="238" customFormat="1" x14ac:dyDescent="0.2">
      <c r="A69" s="1352" t="s">
        <v>173</v>
      </c>
      <c r="B69" s="1352"/>
      <c r="C69" s="1352"/>
      <c r="D69" s="1352"/>
      <c r="E69" s="589"/>
      <c r="F69" s="589"/>
      <c r="G69" s="589"/>
      <c r="H69" s="589"/>
      <c r="I69" s="589"/>
      <c r="J69" s="589"/>
      <c r="K69" s="1315" t="s">
        <v>173</v>
      </c>
      <c r="L69" s="1315"/>
      <c r="M69" s="1315"/>
      <c r="N69" s="1315"/>
      <c r="O69" s="1315"/>
      <c r="P69" s="590">
        <f t="shared" si="87"/>
        <v>0</v>
      </c>
      <c r="Q69" s="432">
        <f t="shared" ref="Q69:AS69" si="90">(+P69*$R$5)+P69</f>
        <v>0</v>
      </c>
      <c r="R69" s="432">
        <f t="shared" si="90"/>
        <v>0</v>
      </c>
      <c r="S69" s="432">
        <f t="shared" si="90"/>
        <v>0</v>
      </c>
      <c r="T69" s="432">
        <f t="shared" si="90"/>
        <v>0</v>
      </c>
      <c r="U69" s="432">
        <f t="shared" si="90"/>
        <v>0</v>
      </c>
      <c r="V69" s="432">
        <f t="shared" si="90"/>
        <v>0</v>
      </c>
      <c r="W69" s="432">
        <f t="shared" si="90"/>
        <v>0</v>
      </c>
      <c r="X69" s="432">
        <f t="shared" si="90"/>
        <v>0</v>
      </c>
      <c r="Y69" s="432">
        <f t="shared" si="90"/>
        <v>0</v>
      </c>
      <c r="Z69" s="432">
        <f t="shared" si="90"/>
        <v>0</v>
      </c>
      <c r="AA69" s="432">
        <f t="shared" si="90"/>
        <v>0</v>
      </c>
      <c r="AB69" s="432">
        <f t="shared" si="90"/>
        <v>0</v>
      </c>
      <c r="AC69" s="432">
        <f t="shared" si="90"/>
        <v>0</v>
      </c>
      <c r="AD69" s="432">
        <f t="shared" si="90"/>
        <v>0</v>
      </c>
      <c r="AE69" s="432">
        <f t="shared" si="90"/>
        <v>0</v>
      </c>
      <c r="AF69" s="432">
        <f t="shared" si="90"/>
        <v>0</v>
      </c>
      <c r="AG69" s="432">
        <f t="shared" si="90"/>
        <v>0</v>
      </c>
      <c r="AH69" s="432">
        <f t="shared" si="90"/>
        <v>0</v>
      </c>
      <c r="AI69" s="432">
        <f t="shared" si="90"/>
        <v>0</v>
      </c>
      <c r="AJ69" s="432">
        <f t="shared" si="90"/>
        <v>0</v>
      </c>
      <c r="AK69" s="432">
        <f t="shared" si="90"/>
        <v>0</v>
      </c>
      <c r="AL69" s="432">
        <f t="shared" si="90"/>
        <v>0</v>
      </c>
      <c r="AM69" s="432">
        <f t="shared" si="90"/>
        <v>0</v>
      </c>
      <c r="AN69" s="432">
        <f t="shared" si="90"/>
        <v>0</v>
      </c>
      <c r="AO69" s="432">
        <f t="shared" si="90"/>
        <v>0</v>
      </c>
      <c r="AP69" s="432">
        <f t="shared" si="90"/>
        <v>0</v>
      </c>
      <c r="AQ69" s="432">
        <f t="shared" si="90"/>
        <v>0</v>
      </c>
      <c r="AR69" s="432">
        <f t="shared" si="90"/>
        <v>0</v>
      </c>
      <c r="AS69" s="432">
        <f t="shared" si="90"/>
        <v>0</v>
      </c>
      <c r="AU69" s="629"/>
      <c r="AV69" s="629"/>
      <c r="AW69" s="629"/>
      <c r="AX69" s="629"/>
    </row>
    <row r="70" spans="1:58" s="238" customFormat="1" x14ac:dyDescent="0.2">
      <c r="A70" s="1351" t="s">
        <v>174</v>
      </c>
      <c r="B70" s="1351"/>
      <c r="C70" s="1351"/>
      <c r="D70" s="1351"/>
      <c r="E70" s="589"/>
      <c r="F70" s="589"/>
      <c r="G70" s="589"/>
      <c r="H70" s="589"/>
      <c r="I70" s="589"/>
      <c r="J70" s="589"/>
      <c r="K70" s="1314" t="s">
        <v>174</v>
      </c>
      <c r="L70" s="1314"/>
      <c r="M70" s="1314"/>
      <c r="N70" s="1314"/>
      <c r="O70" s="1314"/>
      <c r="P70" s="590">
        <f t="shared" si="87"/>
        <v>0</v>
      </c>
      <c r="Q70" s="432">
        <f t="shared" ref="Q70:AS70" si="91">(+P70*$R$5)+P70</f>
        <v>0</v>
      </c>
      <c r="R70" s="432">
        <f t="shared" si="91"/>
        <v>0</v>
      </c>
      <c r="S70" s="432">
        <f t="shared" si="91"/>
        <v>0</v>
      </c>
      <c r="T70" s="432">
        <f t="shared" si="91"/>
        <v>0</v>
      </c>
      <c r="U70" s="432">
        <f t="shared" si="91"/>
        <v>0</v>
      </c>
      <c r="V70" s="432">
        <f t="shared" si="91"/>
        <v>0</v>
      </c>
      <c r="W70" s="432">
        <f t="shared" si="91"/>
        <v>0</v>
      </c>
      <c r="X70" s="432">
        <f t="shared" si="91"/>
        <v>0</v>
      </c>
      <c r="Y70" s="432">
        <f t="shared" si="91"/>
        <v>0</v>
      </c>
      <c r="Z70" s="432">
        <f t="shared" si="91"/>
        <v>0</v>
      </c>
      <c r="AA70" s="432">
        <f t="shared" si="91"/>
        <v>0</v>
      </c>
      <c r="AB70" s="432">
        <f t="shared" si="91"/>
        <v>0</v>
      </c>
      <c r="AC70" s="432">
        <f t="shared" si="91"/>
        <v>0</v>
      </c>
      <c r="AD70" s="432">
        <f t="shared" si="91"/>
        <v>0</v>
      </c>
      <c r="AE70" s="432">
        <f t="shared" si="91"/>
        <v>0</v>
      </c>
      <c r="AF70" s="432">
        <f t="shared" si="91"/>
        <v>0</v>
      </c>
      <c r="AG70" s="432">
        <f t="shared" si="91"/>
        <v>0</v>
      </c>
      <c r="AH70" s="432">
        <f t="shared" si="91"/>
        <v>0</v>
      </c>
      <c r="AI70" s="432">
        <f t="shared" si="91"/>
        <v>0</v>
      </c>
      <c r="AJ70" s="432">
        <f t="shared" si="91"/>
        <v>0</v>
      </c>
      <c r="AK70" s="432">
        <f t="shared" si="91"/>
        <v>0</v>
      </c>
      <c r="AL70" s="432">
        <f t="shared" si="91"/>
        <v>0</v>
      </c>
      <c r="AM70" s="432">
        <f t="shared" si="91"/>
        <v>0</v>
      </c>
      <c r="AN70" s="432">
        <f t="shared" si="91"/>
        <v>0</v>
      </c>
      <c r="AO70" s="432">
        <f t="shared" si="91"/>
        <v>0</v>
      </c>
      <c r="AP70" s="432">
        <f t="shared" si="91"/>
        <v>0</v>
      </c>
      <c r="AQ70" s="432">
        <f t="shared" si="91"/>
        <v>0</v>
      </c>
      <c r="AR70" s="432">
        <f t="shared" si="91"/>
        <v>0</v>
      </c>
      <c r="AS70" s="432">
        <f t="shared" si="91"/>
        <v>0</v>
      </c>
      <c r="AU70" s="629"/>
      <c r="AV70" s="629"/>
      <c r="AW70" s="629"/>
      <c r="AX70" s="629"/>
    </row>
    <row r="71" spans="1:58" s="238" customFormat="1" x14ac:dyDescent="0.2">
      <c r="A71" s="587" t="s">
        <v>170</v>
      </c>
      <c r="B71" s="587"/>
      <c r="C71" s="630"/>
      <c r="D71" s="587"/>
      <c r="E71" s="589"/>
      <c r="F71" s="589"/>
      <c r="G71" s="589"/>
      <c r="H71" s="589"/>
      <c r="I71" s="589"/>
      <c r="J71" s="589"/>
      <c r="K71" s="1325" t="s">
        <v>170</v>
      </c>
      <c r="L71" s="1325"/>
      <c r="M71" s="1325"/>
      <c r="N71" s="1325"/>
      <c r="O71" s="1325"/>
      <c r="P71" s="590">
        <f>E71+F71+G71+H71+I71+J71</f>
        <v>0</v>
      </c>
      <c r="Q71" s="432">
        <f t="shared" ref="Q71:AS71" si="92">(+P71*$R$5)+P71</f>
        <v>0</v>
      </c>
      <c r="R71" s="432">
        <f t="shared" si="92"/>
        <v>0</v>
      </c>
      <c r="S71" s="432">
        <f t="shared" si="92"/>
        <v>0</v>
      </c>
      <c r="T71" s="432">
        <f t="shared" si="92"/>
        <v>0</v>
      </c>
      <c r="U71" s="432">
        <f t="shared" si="92"/>
        <v>0</v>
      </c>
      <c r="V71" s="432">
        <f t="shared" si="92"/>
        <v>0</v>
      </c>
      <c r="W71" s="432">
        <f t="shared" si="92"/>
        <v>0</v>
      </c>
      <c r="X71" s="432">
        <f t="shared" si="92"/>
        <v>0</v>
      </c>
      <c r="Y71" s="432">
        <f t="shared" si="92"/>
        <v>0</v>
      </c>
      <c r="Z71" s="432">
        <f t="shared" si="92"/>
        <v>0</v>
      </c>
      <c r="AA71" s="432">
        <f t="shared" si="92"/>
        <v>0</v>
      </c>
      <c r="AB71" s="432">
        <f t="shared" si="92"/>
        <v>0</v>
      </c>
      <c r="AC71" s="432">
        <f t="shared" si="92"/>
        <v>0</v>
      </c>
      <c r="AD71" s="432">
        <f t="shared" si="92"/>
        <v>0</v>
      </c>
      <c r="AE71" s="432">
        <f t="shared" si="92"/>
        <v>0</v>
      </c>
      <c r="AF71" s="432">
        <f t="shared" si="92"/>
        <v>0</v>
      </c>
      <c r="AG71" s="432">
        <f t="shared" si="92"/>
        <v>0</v>
      </c>
      <c r="AH71" s="432">
        <f t="shared" si="92"/>
        <v>0</v>
      </c>
      <c r="AI71" s="432">
        <f t="shared" si="92"/>
        <v>0</v>
      </c>
      <c r="AJ71" s="432">
        <f t="shared" si="92"/>
        <v>0</v>
      </c>
      <c r="AK71" s="432">
        <f t="shared" si="92"/>
        <v>0</v>
      </c>
      <c r="AL71" s="432">
        <f t="shared" si="92"/>
        <v>0</v>
      </c>
      <c r="AM71" s="432">
        <f t="shared" si="92"/>
        <v>0</v>
      </c>
      <c r="AN71" s="432">
        <f t="shared" si="92"/>
        <v>0</v>
      </c>
      <c r="AO71" s="432">
        <f t="shared" si="92"/>
        <v>0</v>
      </c>
      <c r="AP71" s="432">
        <f t="shared" si="92"/>
        <v>0</v>
      </c>
      <c r="AQ71" s="432">
        <f t="shared" si="92"/>
        <v>0</v>
      </c>
      <c r="AR71" s="432">
        <f t="shared" si="92"/>
        <v>0</v>
      </c>
      <c r="AS71" s="432">
        <f t="shared" si="92"/>
        <v>0</v>
      </c>
      <c r="AU71" s="629"/>
      <c r="AV71" s="629"/>
      <c r="AW71" s="629"/>
      <c r="AX71" s="629"/>
    </row>
    <row r="72" spans="1:58" s="580" customFormat="1" x14ac:dyDescent="0.2">
      <c r="A72" s="1351" t="s">
        <v>982</v>
      </c>
      <c r="B72" s="1351"/>
      <c r="C72" s="1351"/>
      <c r="D72" s="1351"/>
      <c r="E72" s="589"/>
      <c r="F72" s="589"/>
      <c r="G72" s="589"/>
      <c r="H72" s="589"/>
      <c r="I72" s="589"/>
      <c r="J72" s="589"/>
      <c r="K72" s="1314" t="s">
        <v>982</v>
      </c>
      <c r="L72" s="1314"/>
      <c r="M72" s="1314"/>
      <c r="N72" s="1314"/>
      <c r="O72" s="1314"/>
      <c r="P72" s="590">
        <f t="shared" ref="P72" si="93">E72+F72+G72+H72+I72+J72</f>
        <v>0</v>
      </c>
      <c r="Q72" s="432">
        <f t="shared" ref="Q72:AS72" si="94">(+P72*$R$5)+P72</f>
        <v>0</v>
      </c>
      <c r="R72" s="432">
        <f t="shared" si="94"/>
        <v>0</v>
      </c>
      <c r="S72" s="432">
        <f t="shared" si="94"/>
        <v>0</v>
      </c>
      <c r="T72" s="432">
        <f t="shared" si="94"/>
        <v>0</v>
      </c>
      <c r="U72" s="432">
        <f t="shared" si="94"/>
        <v>0</v>
      </c>
      <c r="V72" s="432">
        <f t="shared" si="94"/>
        <v>0</v>
      </c>
      <c r="W72" s="432">
        <f t="shared" si="94"/>
        <v>0</v>
      </c>
      <c r="X72" s="432">
        <f t="shared" si="94"/>
        <v>0</v>
      </c>
      <c r="Y72" s="432">
        <f t="shared" si="94"/>
        <v>0</v>
      </c>
      <c r="Z72" s="432">
        <f t="shared" si="94"/>
        <v>0</v>
      </c>
      <c r="AA72" s="432">
        <f t="shared" si="94"/>
        <v>0</v>
      </c>
      <c r="AB72" s="432">
        <f t="shared" si="94"/>
        <v>0</v>
      </c>
      <c r="AC72" s="432">
        <f t="shared" si="94"/>
        <v>0</v>
      </c>
      <c r="AD72" s="432">
        <f t="shared" si="94"/>
        <v>0</v>
      </c>
      <c r="AE72" s="432">
        <f t="shared" si="94"/>
        <v>0</v>
      </c>
      <c r="AF72" s="432">
        <f t="shared" si="94"/>
        <v>0</v>
      </c>
      <c r="AG72" s="432">
        <f t="shared" si="94"/>
        <v>0</v>
      </c>
      <c r="AH72" s="432">
        <f t="shared" si="94"/>
        <v>0</v>
      </c>
      <c r="AI72" s="432">
        <f t="shared" si="94"/>
        <v>0</v>
      </c>
      <c r="AJ72" s="432">
        <f t="shared" si="94"/>
        <v>0</v>
      </c>
      <c r="AK72" s="432">
        <f t="shared" si="94"/>
        <v>0</v>
      </c>
      <c r="AL72" s="432">
        <f t="shared" si="94"/>
        <v>0</v>
      </c>
      <c r="AM72" s="432">
        <f t="shared" si="94"/>
        <v>0</v>
      </c>
      <c r="AN72" s="432">
        <f t="shared" si="94"/>
        <v>0</v>
      </c>
      <c r="AO72" s="432">
        <f t="shared" si="94"/>
        <v>0</v>
      </c>
      <c r="AP72" s="432">
        <f t="shared" si="94"/>
        <v>0</v>
      </c>
      <c r="AQ72" s="432">
        <f t="shared" si="94"/>
        <v>0</v>
      </c>
      <c r="AR72" s="432">
        <f t="shared" si="94"/>
        <v>0</v>
      </c>
      <c r="AS72" s="432">
        <f t="shared" si="94"/>
        <v>0</v>
      </c>
      <c r="AU72" s="629"/>
      <c r="AV72" s="629"/>
      <c r="AW72" s="629"/>
      <c r="AX72" s="629"/>
      <c r="AY72" s="238"/>
      <c r="AZ72" s="238"/>
      <c r="BA72" s="238"/>
      <c r="BB72" s="238"/>
      <c r="BC72" s="238"/>
      <c r="BD72" s="238"/>
      <c r="BE72" s="238"/>
      <c r="BF72" s="238"/>
    </row>
    <row r="73" spans="1:58" s="238" customFormat="1" x14ac:dyDescent="0.2">
      <c r="A73" s="1351" t="s">
        <v>67</v>
      </c>
      <c r="B73" s="1351"/>
      <c r="C73" s="1351"/>
      <c r="D73" s="1351"/>
      <c r="E73" s="589"/>
      <c r="F73" s="589"/>
      <c r="G73" s="589"/>
      <c r="H73" s="589"/>
      <c r="I73" s="589"/>
      <c r="J73" s="589"/>
      <c r="K73" s="1314" t="s">
        <v>1077</v>
      </c>
      <c r="L73" s="1314"/>
      <c r="M73" s="1314"/>
      <c r="N73" s="1314"/>
      <c r="O73" s="1314"/>
      <c r="P73" s="590">
        <f t="shared" si="87"/>
        <v>0</v>
      </c>
      <c r="Q73" s="432">
        <f t="shared" ref="Q73:AS73" si="95">(+P73*$R$5)+P73</f>
        <v>0</v>
      </c>
      <c r="R73" s="432">
        <f t="shared" si="95"/>
        <v>0</v>
      </c>
      <c r="S73" s="432">
        <f t="shared" si="95"/>
        <v>0</v>
      </c>
      <c r="T73" s="432">
        <f t="shared" si="95"/>
        <v>0</v>
      </c>
      <c r="U73" s="432">
        <f t="shared" si="95"/>
        <v>0</v>
      </c>
      <c r="V73" s="432">
        <f t="shared" si="95"/>
        <v>0</v>
      </c>
      <c r="W73" s="432">
        <f t="shared" si="95"/>
        <v>0</v>
      </c>
      <c r="X73" s="432">
        <f t="shared" si="95"/>
        <v>0</v>
      </c>
      <c r="Y73" s="432">
        <f t="shared" si="95"/>
        <v>0</v>
      </c>
      <c r="Z73" s="432">
        <f t="shared" si="95"/>
        <v>0</v>
      </c>
      <c r="AA73" s="432">
        <f t="shared" si="95"/>
        <v>0</v>
      </c>
      <c r="AB73" s="432">
        <f t="shared" si="95"/>
        <v>0</v>
      </c>
      <c r="AC73" s="432">
        <f t="shared" si="95"/>
        <v>0</v>
      </c>
      <c r="AD73" s="432">
        <f t="shared" si="95"/>
        <v>0</v>
      </c>
      <c r="AE73" s="432">
        <f t="shared" si="95"/>
        <v>0</v>
      </c>
      <c r="AF73" s="432">
        <f t="shared" si="95"/>
        <v>0</v>
      </c>
      <c r="AG73" s="432">
        <f t="shared" si="95"/>
        <v>0</v>
      </c>
      <c r="AH73" s="432">
        <f t="shared" si="95"/>
        <v>0</v>
      </c>
      <c r="AI73" s="432">
        <f t="shared" si="95"/>
        <v>0</v>
      </c>
      <c r="AJ73" s="432">
        <f t="shared" si="95"/>
        <v>0</v>
      </c>
      <c r="AK73" s="432">
        <f t="shared" si="95"/>
        <v>0</v>
      </c>
      <c r="AL73" s="432">
        <f t="shared" si="95"/>
        <v>0</v>
      </c>
      <c r="AM73" s="432">
        <f t="shared" si="95"/>
        <v>0</v>
      </c>
      <c r="AN73" s="432">
        <f t="shared" si="95"/>
        <v>0</v>
      </c>
      <c r="AO73" s="432">
        <f t="shared" si="95"/>
        <v>0</v>
      </c>
      <c r="AP73" s="432">
        <f t="shared" si="95"/>
        <v>0</v>
      </c>
      <c r="AQ73" s="432">
        <f t="shared" si="95"/>
        <v>0</v>
      </c>
      <c r="AR73" s="432">
        <f t="shared" si="95"/>
        <v>0</v>
      </c>
      <c r="AS73" s="432">
        <f t="shared" si="95"/>
        <v>0</v>
      </c>
      <c r="AU73" s="629"/>
      <c r="AV73" s="629"/>
      <c r="AW73" s="629"/>
      <c r="AX73" s="629"/>
    </row>
    <row r="74" spans="1:58" s="238" customFormat="1" ht="15" customHeight="1" x14ac:dyDescent="0.2">
      <c r="A74" s="586"/>
      <c r="B74" s="586"/>
      <c r="C74" s="586"/>
      <c r="D74" s="586"/>
      <c r="E74" s="586"/>
      <c r="F74" s="586"/>
      <c r="I74" s="315"/>
      <c r="K74" s="1316"/>
      <c r="L74" s="1316"/>
      <c r="M74" s="1316"/>
      <c r="N74" s="1316"/>
      <c r="O74" s="1316"/>
      <c r="P74" s="1316"/>
      <c r="Q74" s="1316"/>
      <c r="R74" s="1316"/>
      <c r="S74" s="1316"/>
      <c r="T74" s="1316"/>
      <c r="U74" s="1316"/>
      <c r="V74" s="1316"/>
      <c r="W74" s="1316"/>
      <c r="X74" s="1316"/>
      <c r="Y74" s="1316"/>
      <c r="Z74" s="1316"/>
      <c r="AA74" s="1316"/>
      <c r="AB74" s="1316"/>
      <c r="AC74" s="1316"/>
      <c r="AD74" s="1316"/>
      <c r="AE74" s="1316"/>
      <c r="AF74" s="1316"/>
      <c r="AG74" s="1316"/>
      <c r="AH74" s="1316"/>
      <c r="AI74" s="1316"/>
      <c r="AJ74" s="1316"/>
      <c r="AK74" s="1316"/>
      <c r="AL74" s="1316"/>
      <c r="AM74" s="1316"/>
      <c r="AN74" s="1316"/>
      <c r="AO74" s="1316"/>
      <c r="AP74" s="1316"/>
      <c r="AQ74" s="1316"/>
      <c r="AR74" s="1316"/>
      <c r="AS74" s="1316"/>
      <c r="AU74" s="629"/>
      <c r="AV74" s="629"/>
      <c r="AW74" s="629"/>
      <c r="AX74" s="629"/>
      <c r="AY74" s="629"/>
      <c r="AZ74" s="629"/>
      <c r="BA74" s="629"/>
      <c r="BB74" s="629"/>
      <c r="BC74" s="629"/>
      <c r="BD74" s="629"/>
      <c r="BE74" s="629"/>
      <c r="BF74" s="629"/>
    </row>
    <row r="75" spans="1:58" s="238" customFormat="1" ht="15" customHeight="1" x14ac:dyDescent="0.2">
      <c r="B75" s="580"/>
      <c r="C75" s="629"/>
      <c r="E75" s="588">
        <f t="shared" ref="E75:J75" si="96">SUM(E63:E73)</f>
        <v>0</v>
      </c>
      <c r="F75" s="588">
        <f t="shared" si="96"/>
        <v>0</v>
      </c>
      <c r="G75" s="588">
        <f t="shared" si="96"/>
        <v>0</v>
      </c>
      <c r="H75" s="588">
        <f t="shared" si="96"/>
        <v>0</v>
      </c>
      <c r="I75" s="588">
        <f t="shared" si="96"/>
        <v>0</v>
      </c>
      <c r="J75" s="588">
        <f t="shared" si="96"/>
        <v>0</v>
      </c>
      <c r="K75" s="1313" t="s">
        <v>175</v>
      </c>
      <c r="L75" s="1313"/>
      <c r="M75" s="1313"/>
      <c r="N75" s="1313"/>
      <c r="O75" s="1313"/>
      <c r="P75" s="313">
        <f t="shared" ref="P75:AS75" si="97">SUM(P63:P73)</f>
        <v>0</v>
      </c>
      <c r="Q75" s="313">
        <f t="shared" si="97"/>
        <v>0</v>
      </c>
      <c r="R75" s="313">
        <f t="shared" si="97"/>
        <v>0</v>
      </c>
      <c r="S75" s="313">
        <f t="shared" si="97"/>
        <v>0</v>
      </c>
      <c r="T75" s="313">
        <f t="shared" si="97"/>
        <v>0</v>
      </c>
      <c r="U75" s="313">
        <f t="shared" si="97"/>
        <v>0</v>
      </c>
      <c r="V75" s="313">
        <f t="shared" si="97"/>
        <v>0</v>
      </c>
      <c r="W75" s="313">
        <f t="shared" si="97"/>
        <v>0</v>
      </c>
      <c r="X75" s="313">
        <f t="shared" si="97"/>
        <v>0</v>
      </c>
      <c r="Y75" s="313">
        <f t="shared" si="97"/>
        <v>0</v>
      </c>
      <c r="Z75" s="313">
        <f t="shared" si="97"/>
        <v>0</v>
      </c>
      <c r="AA75" s="313">
        <f t="shared" si="97"/>
        <v>0</v>
      </c>
      <c r="AB75" s="313">
        <f t="shared" si="97"/>
        <v>0</v>
      </c>
      <c r="AC75" s="313">
        <f t="shared" si="97"/>
        <v>0</v>
      </c>
      <c r="AD75" s="313">
        <f t="shared" si="97"/>
        <v>0</v>
      </c>
      <c r="AE75" s="313">
        <f t="shared" si="97"/>
        <v>0</v>
      </c>
      <c r="AF75" s="313">
        <f t="shared" si="97"/>
        <v>0</v>
      </c>
      <c r="AG75" s="313">
        <f t="shared" si="97"/>
        <v>0</v>
      </c>
      <c r="AH75" s="313">
        <f t="shared" si="97"/>
        <v>0</v>
      </c>
      <c r="AI75" s="313">
        <f t="shared" si="97"/>
        <v>0</v>
      </c>
      <c r="AJ75" s="313">
        <f t="shared" si="97"/>
        <v>0</v>
      </c>
      <c r="AK75" s="313">
        <f t="shared" si="97"/>
        <v>0</v>
      </c>
      <c r="AL75" s="313">
        <f t="shared" si="97"/>
        <v>0</v>
      </c>
      <c r="AM75" s="313">
        <f t="shared" si="97"/>
        <v>0</v>
      </c>
      <c r="AN75" s="313">
        <f t="shared" si="97"/>
        <v>0</v>
      </c>
      <c r="AO75" s="313">
        <f t="shared" si="97"/>
        <v>0</v>
      </c>
      <c r="AP75" s="313">
        <f t="shared" si="97"/>
        <v>0</v>
      </c>
      <c r="AQ75" s="313">
        <f t="shared" si="97"/>
        <v>0</v>
      </c>
      <c r="AR75" s="313">
        <f t="shared" si="97"/>
        <v>0</v>
      </c>
      <c r="AS75" s="313">
        <f t="shared" si="97"/>
        <v>0</v>
      </c>
      <c r="AU75" s="629"/>
      <c r="AV75" s="629"/>
      <c r="AW75" s="629"/>
      <c r="AX75" s="629"/>
      <c r="AY75" s="629"/>
      <c r="AZ75" s="629"/>
      <c r="BA75" s="629"/>
      <c r="BB75" s="629"/>
      <c r="BC75" s="629"/>
      <c r="BD75" s="629"/>
      <c r="BE75" s="629"/>
      <c r="BF75" s="629"/>
    </row>
    <row r="76" spans="1:58" s="238" customFormat="1" x14ac:dyDescent="0.2">
      <c r="B76" s="580"/>
      <c r="C76" s="629"/>
      <c r="I76" s="322"/>
      <c r="K76" s="1317"/>
      <c r="L76" s="1317"/>
      <c r="M76" s="1317"/>
      <c r="N76" s="1317"/>
      <c r="O76" s="1317"/>
      <c r="P76" s="1317"/>
      <c r="Q76" s="1317"/>
      <c r="R76" s="1317"/>
      <c r="S76" s="1317"/>
      <c r="T76" s="1317"/>
      <c r="U76" s="1317"/>
      <c r="V76" s="1317"/>
      <c r="W76" s="1317"/>
      <c r="X76" s="1317"/>
      <c r="Y76" s="1317"/>
      <c r="Z76" s="1317"/>
      <c r="AA76" s="1317"/>
      <c r="AB76" s="1317"/>
      <c r="AC76" s="1317"/>
      <c r="AD76" s="1317"/>
      <c r="AE76" s="1317"/>
      <c r="AF76" s="1317"/>
      <c r="AG76" s="1317"/>
      <c r="AH76" s="1317"/>
      <c r="AI76" s="1317"/>
      <c r="AJ76" s="1317"/>
      <c r="AK76" s="1317"/>
      <c r="AL76" s="1317"/>
      <c r="AM76" s="1317"/>
      <c r="AN76" s="1317"/>
      <c r="AO76" s="1317"/>
      <c r="AP76" s="1317"/>
      <c r="AQ76" s="1317"/>
      <c r="AR76" s="1317"/>
      <c r="AS76" s="1317"/>
      <c r="AU76" s="629"/>
      <c r="AV76" s="629"/>
      <c r="AW76" s="629"/>
      <c r="AX76" s="629"/>
    </row>
    <row r="77" spans="1:58" s="238" customFormat="1" x14ac:dyDescent="0.2">
      <c r="B77" s="580"/>
      <c r="C77" s="629"/>
      <c r="I77" s="315"/>
      <c r="K77" s="1321" t="s">
        <v>176</v>
      </c>
      <c r="L77" s="1322"/>
      <c r="M77" s="1322"/>
      <c r="N77" s="1322"/>
      <c r="O77" s="1323"/>
      <c r="P77" s="323">
        <f t="shared" ref="P77:AS77" si="98">P59+P75</f>
        <v>0</v>
      </c>
      <c r="Q77" s="323">
        <f t="shared" si="98"/>
        <v>0</v>
      </c>
      <c r="R77" s="323">
        <f t="shared" si="98"/>
        <v>0</v>
      </c>
      <c r="S77" s="323">
        <f t="shared" si="98"/>
        <v>0</v>
      </c>
      <c r="T77" s="323">
        <f t="shared" si="98"/>
        <v>0</v>
      </c>
      <c r="U77" s="323">
        <f t="shared" si="98"/>
        <v>0</v>
      </c>
      <c r="V77" s="323">
        <f t="shared" si="98"/>
        <v>0</v>
      </c>
      <c r="W77" s="323">
        <f t="shared" si="98"/>
        <v>0</v>
      </c>
      <c r="X77" s="323">
        <f t="shared" si="98"/>
        <v>0</v>
      </c>
      <c r="Y77" s="323">
        <f t="shared" si="98"/>
        <v>0</v>
      </c>
      <c r="Z77" s="323">
        <f t="shared" si="98"/>
        <v>0</v>
      </c>
      <c r="AA77" s="323">
        <f t="shared" si="98"/>
        <v>0</v>
      </c>
      <c r="AB77" s="323">
        <f t="shared" si="98"/>
        <v>0</v>
      </c>
      <c r="AC77" s="323">
        <f t="shared" si="98"/>
        <v>0</v>
      </c>
      <c r="AD77" s="323">
        <f t="shared" si="98"/>
        <v>0</v>
      </c>
      <c r="AE77" s="323">
        <f t="shared" si="98"/>
        <v>0</v>
      </c>
      <c r="AF77" s="323">
        <f t="shared" si="98"/>
        <v>0</v>
      </c>
      <c r="AG77" s="323">
        <f t="shared" si="98"/>
        <v>0</v>
      </c>
      <c r="AH77" s="323">
        <f t="shared" si="98"/>
        <v>0</v>
      </c>
      <c r="AI77" s="323">
        <f t="shared" si="98"/>
        <v>0</v>
      </c>
      <c r="AJ77" s="323">
        <f t="shared" si="98"/>
        <v>0</v>
      </c>
      <c r="AK77" s="323">
        <f t="shared" si="98"/>
        <v>0</v>
      </c>
      <c r="AL77" s="323">
        <f t="shared" si="98"/>
        <v>0</v>
      </c>
      <c r="AM77" s="323">
        <f t="shared" si="98"/>
        <v>0</v>
      </c>
      <c r="AN77" s="323">
        <f t="shared" si="98"/>
        <v>0</v>
      </c>
      <c r="AO77" s="323">
        <f t="shared" si="98"/>
        <v>0</v>
      </c>
      <c r="AP77" s="323">
        <f t="shared" si="98"/>
        <v>0</v>
      </c>
      <c r="AQ77" s="323">
        <f t="shared" si="98"/>
        <v>0</v>
      </c>
      <c r="AR77" s="323">
        <f t="shared" si="98"/>
        <v>0</v>
      </c>
      <c r="AS77" s="323">
        <f t="shared" si="98"/>
        <v>0</v>
      </c>
      <c r="AU77" s="629"/>
      <c r="AV77" s="629"/>
      <c r="AW77" s="629"/>
      <c r="AX77" s="629"/>
    </row>
    <row r="78" spans="1:58" s="238" customFormat="1" x14ac:dyDescent="0.2">
      <c r="B78" s="580"/>
      <c r="C78" s="629"/>
      <c r="I78" s="315"/>
      <c r="K78" s="1317"/>
      <c r="L78" s="1317"/>
      <c r="M78" s="1317"/>
      <c r="N78" s="1317"/>
      <c r="O78" s="1317"/>
      <c r="P78" s="1317"/>
      <c r="Q78" s="1317"/>
      <c r="R78" s="1317"/>
      <c r="S78" s="1317"/>
      <c r="T78" s="1317"/>
      <c r="U78" s="1317"/>
      <c r="V78" s="1317"/>
      <c r="W78" s="1317"/>
      <c r="X78" s="1317"/>
      <c r="Y78" s="1317"/>
      <c r="Z78" s="1317"/>
      <c r="AA78" s="1317"/>
      <c r="AB78" s="1317"/>
      <c r="AC78" s="1317"/>
      <c r="AD78" s="1317"/>
      <c r="AE78" s="1317"/>
      <c r="AF78" s="1317"/>
      <c r="AG78" s="1317"/>
      <c r="AH78" s="1317"/>
      <c r="AI78" s="1317"/>
      <c r="AJ78" s="1317"/>
      <c r="AK78" s="1317"/>
      <c r="AL78" s="1317"/>
      <c r="AM78" s="1317"/>
      <c r="AN78" s="1317"/>
      <c r="AO78" s="1317"/>
      <c r="AP78" s="1317"/>
      <c r="AQ78" s="1317"/>
      <c r="AR78" s="1317"/>
      <c r="AS78" s="1317"/>
      <c r="AU78" s="629"/>
      <c r="AV78" s="629"/>
      <c r="AW78" s="629"/>
      <c r="AX78" s="629"/>
    </row>
    <row r="79" spans="1:58" s="238" customFormat="1" x14ac:dyDescent="0.2">
      <c r="A79" s="1350" t="s">
        <v>1081</v>
      </c>
      <c r="B79" s="1350"/>
      <c r="C79" s="1350"/>
      <c r="D79" s="1350"/>
      <c r="E79" s="1350"/>
      <c r="F79" s="1350"/>
      <c r="G79" s="1350"/>
      <c r="H79" s="1350"/>
      <c r="I79" s="1350"/>
      <c r="J79" s="736" t="s">
        <v>1075</v>
      </c>
      <c r="K79" s="1324" t="s">
        <v>1073</v>
      </c>
      <c r="L79" s="1324"/>
      <c r="M79" s="1324"/>
      <c r="N79" s="1324"/>
      <c r="O79" s="635">
        <v>7.0000000000000007E-2</v>
      </c>
      <c r="P79" s="324">
        <f>-(P59+P63+P66+P67+P68+P69+P70)*$O$79</f>
        <v>0</v>
      </c>
      <c r="Q79" s="324">
        <f t="shared" ref="Q79:AS79" si="99">-(Q59+Q63+Q66+Q67+Q68+Q69+Q70)*$O$79</f>
        <v>0</v>
      </c>
      <c r="R79" s="324">
        <f t="shared" si="99"/>
        <v>0</v>
      </c>
      <c r="S79" s="324">
        <f t="shared" si="99"/>
        <v>0</v>
      </c>
      <c r="T79" s="324">
        <f t="shared" si="99"/>
        <v>0</v>
      </c>
      <c r="U79" s="324">
        <f t="shared" si="99"/>
        <v>0</v>
      </c>
      <c r="V79" s="324">
        <f t="shared" si="99"/>
        <v>0</v>
      </c>
      <c r="W79" s="324">
        <f t="shared" si="99"/>
        <v>0</v>
      </c>
      <c r="X79" s="324">
        <f t="shared" si="99"/>
        <v>0</v>
      </c>
      <c r="Y79" s="324">
        <f t="shared" si="99"/>
        <v>0</v>
      </c>
      <c r="Z79" s="324">
        <f t="shared" si="99"/>
        <v>0</v>
      </c>
      <c r="AA79" s="324">
        <f t="shared" si="99"/>
        <v>0</v>
      </c>
      <c r="AB79" s="324">
        <f t="shared" si="99"/>
        <v>0</v>
      </c>
      <c r="AC79" s="324">
        <f t="shared" si="99"/>
        <v>0</v>
      </c>
      <c r="AD79" s="324">
        <f t="shared" si="99"/>
        <v>0</v>
      </c>
      <c r="AE79" s="324">
        <f t="shared" si="99"/>
        <v>0</v>
      </c>
      <c r="AF79" s="324">
        <f t="shared" si="99"/>
        <v>0</v>
      </c>
      <c r="AG79" s="324">
        <f t="shared" si="99"/>
        <v>0</v>
      </c>
      <c r="AH79" s="324">
        <f t="shared" si="99"/>
        <v>0</v>
      </c>
      <c r="AI79" s="324">
        <f t="shared" si="99"/>
        <v>0</v>
      </c>
      <c r="AJ79" s="324">
        <f t="shared" si="99"/>
        <v>0</v>
      </c>
      <c r="AK79" s="324">
        <f t="shared" si="99"/>
        <v>0</v>
      </c>
      <c r="AL79" s="324">
        <f t="shared" si="99"/>
        <v>0</v>
      </c>
      <c r="AM79" s="324">
        <f t="shared" si="99"/>
        <v>0</v>
      </c>
      <c r="AN79" s="324">
        <f t="shared" si="99"/>
        <v>0</v>
      </c>
      <c r="AO79" s="324">
        <f t="shared" si="99"/>
        <v>0</v>
      </c>
      <c r="AP79" s="324">
        <f t="shared" si="99"/>
        <v>0</v>
      </c>
      <c r="AQ79" s="324">
        <f t="shared" si="99"/>
        <v>0</v>
      </c>
      <c r="AR79" s="324">
        <f t="shared" si="99"/>
        <v>0</v>
      </c>
      <c r="AS79" s="324">
        <f t="shared" si="99"/>
        <v>0</v>
      </c>
      <c r="AU79" s="629"/>
      <c r="AV79" s="629"/>
      <c r="AW79" s="629"/>
      <c r="AX79" s="629"/>
    </row>
    <row r="80" spans="1:58" s="629" customFormat="1" ht="14.25" x14ac:dyDescent="0.2">
      <c r="A80" s="1350" t="s">
        <v>1079</v>
      </c>
      <c r="B80" s="1350"/>
      <c r="C80" s="1350"/>
      <c r="D80" s="1350"/>
      <c r="E80" s="1350"/>
      <c r="F80" s="1350"/>
      <c r="G80" s="1350"/>
      <c r="H80" s="1350"/>
      <c r="I80" s="1350"/>
      <c r="J80" s="736" t="s">
        <v>1075</v>
      </c>
      <c r="K80" s="1324" t="s">
        <v>1074</v>
      </c>
      <c r="L80" s="1324"/>
      <c r="M80" s="1324"/>
      <c r="N80" s="1324"/>
      <c r="O80" s="635">
        <v>0.25</v>
      </c>
      <c r="P80" s="324">
        <f>-(P71+P72)*$O$80</f>
        <v>0</v>
      </c>
      <c r="Q80" s="324">
        <f t="shared" ref="Q80:AS80" si="100">-(Q71+Q72)*$O$80</f>
        <v>0</v>
      </c>
      <c r="R80" s="324">
        <f t="shared" si="100"/>
        <v>0</v>
      </c>
      <c r="S80" s="324">
        <f t="shared" si="100"/>
        <v>0</v>
      </c>
      <c r="T80" s="324">
        <f t="shared" si="100"/>
        <v>0</v>
      </c>
      <c r="U80" s="324">
        <f t="shared" si="100"/>
        <v>0</v>
      </c>
      <c r="V80" s="324">
        <f t="shared" si="100"/>
        <v>0</v>
      </c>
      <c r="W80" s="324">
        <f t="shared" si="100"/>
        <v>0</v>
      </c>
      <c r="X80" s="324">
        <f t="shared" si="100"/>
        <v>0</v>
      </c>
      <c r="Y80" s="324">
        <f t="shared" si="100"/>
        <v>0</v>
      </c>
      <c r="Z80" s="324">
        <f t="shared" si="100"/>
        <v>0</v>
      </c>
      <c r="AA80" s="324">
        <f t="shared" si="100"/>
        <v>0</v>
      </c>
      <c r="AB80" s="324">
        <f t="shared" si="100"/>
        <v>0</v>
      </c>
      <c r="AC80" s="324">
        <f t="shared" si="100"/>
        <v>0</v>
      </c>
      <c r="AD80" s="324">
        <f t="shared" si="100"/>
        <v>0</v>
      </c>
      <c r="AE80" s="324">
        <f t="shared" si="100"/>
        <v>0</v>
      </c>
      <c r="AF80" s="324">
        <f t="shared" si="100"/>
        <v>0</v>
      </c>
      <c r="AG80" s="324">
        <f t="shared" si="100"/>
        <v>0</v>
      </c>
      <c r="AH80" s="324">
        <f t="shared" si="100"/>
        <v>0</v>
      </c>
      <c r="AI80" s="324">
        <f t="shared" si="100"/>
        <v>0</v>
      </c>
      <c r="AJ80" s="324">
        <f t="shared" si="100"/>
        <v>0</v>
      </c>
      <c r="AK80" s="324">
        <f t="shared" si="100"/>
        <v>0</v>
      </c>
      <c r="AL80" s="324">
        <f t="shared" si="100"/>
        <v>0</v>
      </c>
      <c r="AM80" s="324">
        <f t="shared" si="100"/>
        <v>0</v>
      </c>
      <c r="AN80" s="324">
        <f t="shared" si="100"/>
        <v>0</v>
      </c>
      <c r="AO80" s="324">
        <f t="shared" si="100"/>
        <v>0</v>
      </c>
      <c r="AP80" s="324">
        <f t="shared" si="100"/>
        <v>0</v>
      </c>
      <c r="AQ80" s="324">
        <f t="shared" si="100"/>
        <v>0</v>
      </c>
      <c r="AR80" s="324">
        <f t="shared" si="100"/>
        <v>0</v>
      </c>
      <c r="AS80" s="324">
        <f t="shared" si="100"/>
        <v>0</v>
      </c>
      <c r="AW80" s="431"/>
      <c r="AX80" s="431"/>
      <c r="AY80" s="431"/>
      <c r="AZ80" s="431"/>
      <c r="BA80" s="431"/>
      <c r="BB80" s="431"/>
      <c r="BC80" s="431"/>
      <c r="BD80" s="431"/>
      <c r="BE80" s="431"/>
      <c r="BF80" s="431"/>
    </row>
    <row r="81" spans="1:58" s="629" customFormat="1" x14ac:dyDescent="0.2">
      <c r="A81" s="1350" t="s">
        <v>1080</v>
      </c>
      <c r="B81" s="1350"/>
      <c r="C81" s="1350"/>
      <c r="D81" s="1350"/>
      <c r="E81" s="1350"/>
      <c r="F81" s="1350"/>
      <c r="G81" s="1350"/>
      <c r="H81" s="1350"/>
      <c r="I81" s="1350"/>
      <c r="J81" s="736" t="s">
        <v>1075</v>
      </c>
      <c r="K81" s="1324" t="s">
        <v>1076</v>
      </c>
      <c r="L81" s="1324"/>
      <c r="M81" s="1324"/>
      <c r="N81" s="1324"/>
      <c r="O81" s="635">
        <v>7.0000000000000007E-2</v>
      </c>
      <c r="P81" s="324">
        <f>-(P73)*$O$81</f>
        <v>0</v>
      </c>
      <c r="Q81" s="324">
        <f t="shared" ref="Q81:AS81" si="101">-(Q73)*$O$80</f>
        <v>0</v>
      </c>
      <c r="R81" s="324">
        <f t="shared" si="101"/>
        <v>0</v>
      </c>
      <c r="S81" s="324">
        <f t="shared" si="101"/>
        <v>0</v>
      </c>
      <c r="T81" s="324">
        <f t="shared" si="101"/>
        <v>0</v>
      </c>
      <c r="U81" s="324">
        <f t="shared" si="101"/>
        <v>0</v>
      </c>
      <c r="V81" s="324">
        <f t="shared" si="101"/>
        <v>0</v>
      </c>
      <c r="W81" s="324">
        <f t="shared" si="101"/>
        <v>0</v>
      </c>
      <c r="X81" s="324">
        <f t="shared" si="101"/>
        <v>0</v>
      </c>
      <c r="Y81" s="324">
        <f t="shared" si="101"/>
        <v>0</v>
      </c>
      <c r="Z81" s="324">
        <f t="shared" si="101"/>
        <v>0</v>
      </c>
      <c r="AA81" s="324">
        <f t="shared" si="101"/>
        <v>0</v>
      </c>
      <c r="AB81" s="324">
        <f t="shared" si="101"/>
        <v>0</v>
      </c>
      <c r="AC81" s="324">
        <f t="shared" si="101"/>
        <v>0</v>
      </c>
      <c r="AD81" s="324">
        <f t="shared" si="101"/>
        <v>0</v>
      </c>
      <c r="AE81" s="324">
        <f t="shared" si="101"/>
        <v>0</v>
      </c>
      <c r="AF81" s="324">
        <f t="shared" si="101"/>
        <v>0</v>
      </c>
      <c r="AG81" s="324">
        <f t="shared" si="101"/>
        <v>0</v>
      </c>
      <c r="AH81" s="324">
        <f t="shared" si="101"/>
        <v>0</v>
      </c>
      <c r="AI81" s="324">
        <f t="shared" si="101"/>
        <v>0</v>
      </c>
      <c r="AJ81" s="324">
        <f t="shared" si="101"/>
        <v>0</v>
      </c>
      <c r="AK81" s="324">
        <f t="shared" si="101"/>
        <v>0</v>
      </c>
      <c r="AL81" s="324">
        <f t="shared" si="101"/>
        <v>0</v>
      </c>
      <c r="AM81" s="324">
        <f t="shared" si="101"/>
        <v>0</v>
      </c>
      <c r="AN81" s="324">
        <f t="shared" si="101"/>
        <v>0</v>
      </c>
      <c r="AO81" s="324">
        <f t="shared" si="101"/>
        <v>0</v>
      </c>
      <c r="AP81" s="324">
        <f t="shared" si="101"/>
        <v>0</v>
      </c>
      <c r="AQ81" s="324">
        <f t="shared" si="101"/>
        <v>0</v>
      </c>
      <c r="AR81" s="324">
        <f t="shared" si="101"/>
        <v>0</v>
      </c>
      <c r="AS81" s="324">
        <f t="shared" si="101"/>
        <v>0</v>
      </c>
      <c r="AX81" s="73"/>
      <c r="AY81" s="73"/>
      <c r="AZ81" s="73"/>
      <c r="BA81" s="73"/>
      <c r="BB81" s="73"/>
      <c r="BC81" s="73"/>
      <c r="BD81" s="73"/>
      <c r="BE81" s="73"/>
      <c r="BF81" s="73"/>
    </row>
    <row r="82" spans="1:58" s="238" customFormat="1" x14ac:dyDescent="0.2">
      <c r="B82" s="580"/>
      <c r="C82" s="629"/>
      <c r="E82" s="73"/>
      <c r="F82" s="73"/>
      <c r="H82" s="315"/>
      <c r="I82" s="315"/>
      <c r="K82" s="1319"/>
      <c r="L82" s="1319"/>
      <c r="M82" s="1319"/>
      <c r="N82" s="1319"/>
      <c r="O82" s="1319"/>
      <c r="P82" s="1319"/>
      <c r="Q82" s="1319"/>
      <c r="R82" s="1319"/>
      <c r="S82" s="1319"/>
      <c r="T82" s="1319"/>
      <c r="U82" s="1319"/>
      <c r="V82" s="1319"/>
      <c r="W82" s="1319"/>
      <c r="X82" s="1319"/>
      <c r="Y82" s="1319"/>
      <c r="Z82" s="1319"/>
      <c r="AA82" s="1319"/>
      <c r="AB82" s="1319"/>
      <c r="AC82" s="1319"/>
      <c r="AD82" s="1319"/>
      <c r="AE82" s="1319"/>
      <c r="AF82" s="1319"/>
      <c r="AG82" s="1319"/>
      <c r="AH82" s="1319"/>
      <c r="AI82" s="1319"/>
      <c r="AJ82" s="1319"/>
      <c r="AK82" s="1319"/>
      <c r="AL82" s="1319"/>
      <c r="AM82" s="1319"/>
      <c r="AN82" s="1319"/>
      <c r="AO82" s="1319"/>
      <c r="AP82" s="1319"/>
      <c r="AQ82" s="1319"/>
      <c r="AR82" s="1319"/>
      <c r="AS82" s="1319"/>
      <c r="AU82" s="629"/>
      <c r="AV82" s="629"/>
      <c r="AW82" s="629"/>
      <c r="AX82" s="73"/>
      <c r="AY82" s="73"/>
      <c r="AZ82" s="73"/>
      <c r="BA82" s="73"/>
      <c r="BB82" s="73"/>
      <c r="BC82" s="73"/>
      <c r="BD82" s="73"/>
      <c r="BE82" s="73"/>
      <c r="BF82" s="73"/>
    </row>
    <row r="83" spans="1:58" s="238" customFormat="1" x14ac:dyDescent="0.2">
      <c r="A83" s="1318"/>
      <c r="B83" s="1318"/>
      <c r="C83" s="1318"/>
      <c r="D83" s="1318"/>
      <c r="E83" s="1318"/>
      <c r="F83" s="1318"/>
      <c r="G83" s="1318"/>
      <c r="H83" s="1318"/>
      <c r="I83" s="315"/>
      <c r="K83" s="1313" t="s">
        <v>178</v>
      </c>
      <c r="L83" s="1313"/>
      <c r="M83" s="1313"/>
      <c r="N83" s="1313"/>
      <c r="O83" s="1313"/>
      <c r="P83" s="314">
        <f>P77+P79+P80+P81</f>
        <v>0</v>
      </c>
      <c r="Q83" s="314">
        <f t="shared" ref="Q83:AS83" si="102">Q77+Q79+Q80+Q81</f>
        <v>0</v>
      </c>
      <c r="R83" s="314">
        <f t="shared" si="102"/>
        <v>0</v>
      </c>
      <c r="S83" s="314">
        <f t="shared" si="102"/>
        <v>0</v>
      </c>
      <c r="T83" s="314">
        <f t="shared" si="102"/>
        <v>0</v>
      </c>
      <c r="U83" s="314">
        <f t="shared" si="102"/>
        <v>0</v>
      </c>
      <c r="V83" s="314">
        <f t="shared" si="102"/>
        <v>0</v>
      </c>
      <c r="W83" s="314">
        <f t="shared" si="102"/>
        <v>0</v>
      </c>
      <c r="X83" s="314">
        <f t="shared" si="102"/>
        <v>0</v>
      </c>
      <c r="Y83" s="314">
        <f t="shared" si="102"/>
        <v>0</v>
      </c>
      <c r="Z83" s="314">
        <f t="shared" si="102"/>
        <v>0</v>
      </c>
      <c r="AA83" s="314">
        <f t="shared" si="102"/>
        <v>0</v>
      </c>
      <c r="AB83" s="314">
        <f t="shared" si="102"/>
        <v>0</v>
      </c>
      <c r="AC83" s="314">
        <f t="shared" si="102"/>
        <v>0</v>
      </c>
      <c r="AD83" s="314">
        <f t="shared" si="102"/>
        <v>0</v>
      </c>
      <c r="AE83" s="314">
        <f t="shared" si="102"/>
        <v>0</v>
      </c>
      <c r="AF83" s="314">
        <f t="shared" si="102"/>
        <v>0</v>
      </c>
      <c r="AG83" s="314">
        <f t="shared" si="102"/>
        <v>0</v>
      </c>
      <c r="AH83" s="314">
        <f t="shared" si="102"/>
        <v>0</v>
      </c>
      <c r="AI83" s="314">
        <f t="shared" si="102"/>
        <v>0</v>
      </c>
      <c r="AJ83" s="314">
        <f t="shared" si="102"/>
        <v>0</v>
      </c>
      <c r="AK83" s="314">
        <f t="shared" si="102"/>
        <v>0</v>
      </c>
      <c r="AL83" s="314">
        <f t="shared" si="102"/>
        <v>0</v>
      </c>
      <c r="AM83" s="314">
        <f t="shared" si="102"/>
        <v>0</v>
      </c>
      <c r="AN83" s="314">
        <f t="shared" si="102"/>
        <v>0</v>
      </c>
      <c r="AO83" s="314">
        <f t="shared" si="102"/>
        <v>0</v>
      </c>
      <c r="AP83" s="314">
        <f t="shared" si="102"/>
        <v>0</v>
      </c>
      <c r="AQ83" s="314">
        <f t="shared" si="102"/>
        <v>0</v>
      </c>
      <c r="AR83" s="314">
        <f t="shared" si="102"/>
        <v>0</v>
      </c>
      <c r="AS83" s="314">
        <f t="shared" si="102"/>
        <v>0</v>
      </c>
      <c r="AU83" s="629"/>
      <c r="AV83" s="629"/>
      <c r="AW83" s="629"/>
      <c r="AX83" s="73"/>
      <c r="AY83" s="73"/>
      <c r="AZ83" s="73"/>
      <c r="BA83" s="73"/>
      <c r="BB83" s="73"/>
      <c r="BC83" s="73"/>
      <c r="BD83" s="73"/>
      <c r="BE83" s="73"/>
      <c r="BF83" s="73"/>
    </row>
    <row r="84" spans="1:58" s="238" customFormat="1" x14ac:dyDescent="0.2">
      <c r="B84" s="580"/>
      <c r="C84" s="629"/>
      <c r="E84" s="73"/>
      <c r="F84" s="73"/>
      <c r="G84" s="73"/>
      <c r="H84" s="73"/>
      <c r="I84" s="315"/>
      <c r="AU84" s="629"/>
      <c r="AV84" s="629"/>
      <c r="AW84" s="629"/>
      <c r="AX84" s="73"/>
      <c r="AY84" s="73"/>
      <c r="AZ84" s="73"/>
      <c r="BA84" s="73"/>
      <c r="BB84" s="73"/>
      <c r="BC84" s="73"/>
      <c r="BD84" s="73"/>
      <c r="BE84" s="73"/>
      <c r="BF84" s="73"/>
    </row>
    <row r="85" spans="1:58" s="238" customFormat="1" ht="14.25" x14ac:dyDescent="0.2">
      <c r="B85" s="580"/>
      <c r="C85" s="629"/>
      <c r="E85" s="73"/>
      <c r="F85" s="73"/>
      <c r="H85" s="73"/>
      <c r="I85" s="315"/>
      <c r="K85" s="431"/>
      <c r="L85" s="431"/>
      <c r="M85" s="431"/>
      <c r="N85" s="431"/>
      <c r="O85" s="431"/>
      <c r="P85" s="431"/>
      <c r="Q85" s="431"/>
      <c r="R85" s="431"/>
      <c r="S85" s="431"/>
      <c r="T85" s="431"/>
      <c r="U85" s="431"/>
      <c r="V85" s="431"/>
      <c r="W85" s="431"/>
      <c r="X85" s="431"/>
      <c r="Y85" s="431"/>
      <c r="Z85" s="431"/>
      <c r="AA85" s="431"/>
      <c r="AB85" s="431"/>
      <c r="AC85" s="431"/>
      <c r="AD85" s="431"/>
      <c r="AE85" s="431"/>
      <c r="AF85" s="431"/>
      <c r="AG85" s="431"/>
      <c r="AH85" s="431"/>
      <c r="AI85" s="431"/>
      <c r="AJ85" s="431"/>
      <c r="AK85" s="431"/>
      <c r="AL85" s="431"/>
      <c r="AM85" s="431"/>
      <c r="AN85" s="431"/>
      <c r="AO85" s="431"/>
      <c r="AP85" s="431"/>
      <c r="AQ85" s="431"/>
      <c r="AR85" s="431"/>
      <c r="AS85" s="431"/>
      <c r="AU85" s="629"/>
      <c r="AV85" s="629"/>
      <c r="AW85" s="629"/>
      <c r="AX85" s="73"/>
      <c r="AY85" s="73"/>
      <c r="AZ85" s="73"/>
      <c r="BA85" s="73"/>
      <c r="BB85" s="73"/>
      <c r="BC85" s="73"/>
      <c r="BD85" s="73"/>
      <c r="BE85" s="73"/>
      <c r="BF85" s="73"/>
    </row>
    <row r="86" spans="1:58" s="431" customFormat="1" ht="23.25" customHeight="1" x14ac:dyDescent="0.2">
      <c r="D86" s="1312" t="s">
        <v>874</v>
      </c>
      <c r="E86" s="1312"/>
      <c r="F86" s="1312"/>
      <c r="G86" s="1312"/>
      <c r="H86" s="1311" t="s">
        <v>190</v>
      </c>
      <c r="I86" s="1311"/>
      <c r="J86" s="1311"/>
      <c r="K86" s="1311"/>
      <c r="L86" s="1311"/>
      <c r="M86" s="1311"/>
      <c r="N86" s="1311"/>
      <c r="O86" s="1311"/>
      <c r="P86" s="1311"/>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W86" s="629"/>
      <c r="AX86" s="73"/>
      <c r="AY86" s="73"/>
      <c r="AZ86" s="73"/>
      <c r="BA86" s="73"/>
      <c r="BB86" s="73"/>
      <c r="BC86" s="73"/>
      <c r="BD86" s="73"/>
      <c r="BE86" s="73"/>
      <c r="BF86" s="73"/>
    </row>
    <row r="87" spans="1:58" x14ac:dyDescent="0.2">
      <c r="AW87" s="724"/>
      <c r="AX87" s="569"/>
      <c r="AY87" s="569"/>
      <c r="AZ87" s="569"/>
      <c r="BA87" s="569"/>
      <c r="BB87" s="569"/>
      <c r="BC87" s="569"/>
      <c r="BD87" s="569"/>
      <c r="BE87" s="569"/>
      <c r="BF87" s="569"/>
    </row>
    <row r="93" spans="1:58" s="569" customFormat="1" x14ac:dyDescent="0.2">
      <c r="AU93" s="724"/>
      <c r="AV93" s="724"/>
      <c r="AW93" s="629"/>
      <c r="AX93" s="73"/>
      <c r="AY93" s="73"/>
      <c r="AZ93" s="73"/>
      <c r="BA93" s="73"/>
      <c r="BB93" s="73"/>
      <c r="BC93" s="73"/>
      <c r="BD93" s="73"/>
      <c r="BE93" s="73"/>
      <c r="BF93" s="73"/>
    </row>
    <row r="94" spans="1:58" x14ac:dyDescent="0.2">
      <c r="E94" s="73" t="s">
        <v>241</v>
      </c>
      <c r="G94" s="73" t="s">
        <v>243</v>
      </c>
      <c r="I94" s="73" t="s">
        <v>918</v>
      </c>
      <c r="L94" s="558">
        <v>0.05</v>
      </c>
      <c r="P94" s="73" t="str">
        <f>Summary!B5</f>
        <v>A</v>
      </c>
    </row>
    <row r="95" spans="1:58" x14ac:dyDescent="0.2">
      <c r="E95" s="73">
        <v>0</v>
      </c>
      <c r="G95" s="73">
        <v>0.5</v>
      </c>
      <c r="I95" s="73" t="s">
        <v>919</v>
      </c>
      <c r="L95" s="558">
        <v>7.0000000000000007E-2</v>
      </c>
      <c r="P95" s="73" t="str">
        <f>Summary!B6</f>
        <v>B</v>
      </c>
    </row>
    <row r="96" spans="1:58" x14ac:dyDescent="0.2">
      <c r="E96" s="73">
        <v>1</v>
      </c>
      <c r="G96" s="73">
        <v>1</v>
      </c>
      <c r="P96" s="73" t="str">
        <f>Summary!B7</f>
        <v>C</v>
      </c>
    </row>
    <row r="97" spans="1:16" x14ac:dyDescent="0.2">
      <c r="E97" s="73">
        <v>2</v>
      </c>
      <c r="G97" s="73">
        <v>1.5</v>
      </c>
      <c r="I97" s="629" t="s">
        <v>1056</v>
      </c>
      <c r="P97" s="73" t="str">
        <f>Summary!B8</f>
        <v>D</v>
      </c>
    </row>
    <row r="98" spans="1:16" x14ac:dyDescent="0.2">
      <c r="E98" s="73">
        <v>3</v>
      </c>
      <c r="G98" s="73">
        <v>2</v>
      </c>
      <c r="I98" s="629" t="s">
        <v>1055</v>
      </c>
      <c r="P98" s="73" t="str">
        <f>Summary!B9</f>
        <v>E</v>
      </c>
    </row>
    <row r="99" spans="1:16" x14ac:dyDescent="0.2">
      <c r="E99" s="73">
        <v>4</v>
      </c>
      <c r="G99" s="73">
        <v>2.5</v>
      </c>
      <c r="P99" s="73" t="str">
        <f>Summary!B10</f>
        <v>F</v>
      </c>
    </row>
    <row r="100" spans="1:16" x14ac:dyDescent="0.2">
      <c r="E100" s="73">
        <v>5</v>
      </c>
      <c r="G100" s="73">
        <v>3</v>
      </c>
    </row>
    <row r="101" spans="1:16" x14ac:dyDescent="0.2">
      <c r="G101" s="73">
        <v>3.5</v>
      </c>
    </row>
    <row r="107" spans="1:16" x14ac:dyDescent="0.2">
      <c r="A107" s="73" t="s">
        <v>206</v>
      </c>
      <c r="F107" s="629" t="s">
        <v>1437</v>
      </c>
    </row>
    <row r="108" spans="1:16" x14ac:dyDescent="0.2">
      <c r="A108" s="73" t="s">
        <v>207</v>
      </c>
      <c r="F108" s="629" t="s">
        <v>1439</v>
      </c>
    </row>
    <row r="109" spans="1:16" x14ac:dyDescent="0.2">
      <c r="A109" s="73" t="s">
        <v>208</v>
      </c>
    </row>
    <row r="110" spans="1:16" x14ac:dyDescent="0.2">
      <c r="A110" s="73" t="s">
        <v>209</v>
      </c>
    </row>
    <row r="111" spans="1:16" x14ac:dyDescent="0.2">
      <c r="A111" s="73" t="s">
        <v>210</v>
      </c>
    </row>
    <row r="112" spans="1:16" x14ac:dyDescent="0.2">
      <c r="A112" s="73" t="s">
        <v>211</v>
      </c>
    </row>
    <row r="113" spans="1:1" x14ac:dyDescent="0.2">
      <c r="A113" s="73" t="s">
        <v>212</v>
      </c>
    </row>
    <row r="114" spans="1:1" x14ac:dyDescent="0.2">
      <c r="A114" s="73" t="s">
        <v>213</v>
      </c>
    </row>
    <row r="115" spans="1:1" x14ac:dyDescent="0.2">
      <c r="A115" s="73" t="s">
        <v>214</v>
      </c>
    </row>
    <row r="116" spans="1:1" x14ac:dyDescent="0.2">
      <c r="A116" s="73" t="s">
        <v>215</v>
      </c>
    </row>
    <row r="117" spans="1:1" x14ac:dyDescent="0.2">
      <c r="A117" s="73" t="s">
        <v>216</v>
      </c>
    </row>
    <row r="118" spans="1:1" x14ac:dyDescent="0.2">
      <c r="A118" s="73" t="s">
        <v>217</v>
      </c>
    </row>
    <row r="119" spans="1:1" x14ac:dyDescent="0.2">
      <c r="A119" s="73" t="s">
        <v>218</v>
      </c>
    </row>
    <row r="120" spans="1:1" x14ac:dyDescent="0.2">
      <c r="A120" s="73" t="s">
        <v>219</v>
      </c>
    </row>
    <row r="121" spans="1:1" x14ac:dyDescent="0.2">
      <c r="A121" s="73" t="s">
        <v>220</v>
      </c>
    </row>
    <row r="122" spans="1:1" x14ac:dyDescent="0.2">
      <c r="A122" s="73" t="s">
        <v>221</v>
      </c>
    </row>
    <row r="123" spans="1:1" x14ac:dyDescent="0.2">
      <c r="A123" s="73" t="s">
        <v>222</v>
      </c>
    </row>
    <row r="124" spans="1:1" x14ac:dyDescent="0.2">
      <c r="A124" s="73" t="s">
        <v>223</v>
      </c>
    </row>
    <row r="125" spans="1:1" x14ac:dyDescent="0.2">
      <c r="A125" s="73" t="s">
        <v>224</v>
      </c>
    </row>
    <row r="126" spans="1:1" x14ac:dyDescent="0.2">
      <c r="A126" s="73" t="s">
        <v>225</v>
      </c>
    </row>
    <row r="127" spans="1:1" x14ac:dyDescent="0.2">
      <c r="A127" s="73" t="s">
        <v>226</v>
      </c>
    </row>
    <row r="128" spans="1:1" x14ac:dyDescent="0.2">
      <c r="A128" s="73" t="s">
        <v>227</v>
      </c>
    </row>
    <row r="129" spans="1:1" x14ac:dyDescent="0.2">
      <c r="A129" s="73" t="s">
        <v>228</v>
      </c>
    </row>
    <row r="130" spans="1:1" x14ac:dyDescent="0.2">
      <c r="A130" s="73" t="s">
        <v>229</v>
      </c>
    </row>
    <row r="131" spans="1:1" x14ac:dyDescent="0.2">
      <c r="A131" s="73" t="s">
        <v>230</v>
      </c>
    </row>
    <row r="132" spans="1:1" x14ac:dyDescent="0.2">
      <c r="A132" s="73" t="s">
        <v>231</v>
      </c>
    </row>
    <row r="133" spans="1:1" x14ac:dyDescent="0.2">
      <c r="A133" s="73" t="s">
        <v>157</v>
      </c>
    </row>
    <row r="134" spans="1:1" x14ac:dyDescent="0.2">
      <c r="A134" s="73" t="s">
        <v>232</v>
      </c>
    </row>
    <row r="135" spans="1:1" x14ac:dyDescent="0.2">
      <c r="A135" s="73" t="s">
        <v>233</v>
      </c>
    </row>
    <row r="136" spans="1:1" x14ac:dyDescent="0.2">
      <c r="A136" s="73" t="s">
        <v>234</v>
      </c>
    </row>
    <row r="137" spans="1:1" x14ac:dyDescent="0.2">
      <c r="A137" s="73" t="s">
        <v>235</v>
      </c>
    </row>
    <row r="138" spans="1:1" x14ac:dyDescent="0.2">
      <c r="A138" s="73" t="s">
        <v>236</v>
      </c>
    </row>
    <row r="139" spans="1:1" x14ac:dyDescent="0.2">
      <c r="A139" s="73" t="s">
        <v>237</v>
      </c>
    </row>
    <row r="140" spans="1:1" x14ac:dyDescent="0.2">
      <c r="A140" s="73" t="s">
        <v>238</v>
      </c>
    </row>
    <row r="141" spans="1:1" x14ac:dyDescent="0.2">
      <c r="A141" s="73" t="s">
        <v>239</v>
      </c>
    </row>
    <row r="142" spans="1:1" x14ac:dyDescent="0.2">
      <c r="A142" s="73" t="s">
        <v>240</v>
      </c>
    </row>
  </sheetData>
  <sheetProtection algorithmName="SHA-512" hashValue="tatbye8nDqDPpAl8MRy4mMUxbnE2WqRCunAN3i343dU3sgjMChghveWgKuVMH9ThORLnNUP19td5ZAZ2XOH97Q==" saltValue="1bfSUwBhvOAO/Qmc0wlRbA==" spinCount="100000" sheet="1" objects="1" scenarios="1" formatColumns="0" formatRows="0"/>
  <mergeCells count="90">
    <mergeCell ref="P8:AS11"/>
    <mergeCell ref="A80:I80"/>
    <mergeCell ref="A81:I81"/>
    <mergeCell ref="A66:D66"/>
    <mergeCell ref="A67:D67"/>
    <mergeCell ref="A68:D68"/>
    <mergeCell ref="A69:D69"/>
    <mergeCell ref="A72:D72"/>
    <mergeCell ref="A70:D70"/>
    <mergeCell ref="A73:D73"/>
    <mergeCell ref="A79:I79"/>
    <mergeCell ref="K67:O67"/>
    <mergeCell ref="K65:AS65"/>
    <mergeCell ref="O5:Q5"/>
    <mergeCell ref="S5:AS6"/>
    <mergeCell ref="A13:E13"/>
    <mergeCell ref="A65:D65"/>
    <mergeCell ref="A62:D62"/>
    <mergeCell ref="A63:D63"/>
    <mergeCell ref="D59:E59"/>
    <mergeCell ref="D60:E60"/>
    <mergeCell ref="A58:F58"/>
    <mergeCell ref="K63:O63"/>
    <mergeCell ref="K59:M59"/>
    <mergeCell ref="K62:AS62"/>
    <mergeCell ref="K61:AS61"/>
    <mergeCell ref="P13:AS13"/>
    <mergeCell ref="D5:E5"/>
    <mergeCell ref="F5:J5"/>
    <mergeCell ref="AX64:BB64"/>
    <mergeCell ref="AX66:BB68"/>
    <mergeCell ref="AX59:BB59"/>
    <mergeCell ref="AX60:BB60"/>
    <mergeCell ref="AX61:BB61"/>
    <mergeCell ref="AX62:BB62"/>
    <mergeCell ref="AX63:BB63"/>
    <mergeCell ref="A1:AS1"/>
    <mergeCell ref="O2:P2"/>
    <mergeCell ref="Q2:R2"/>
    <mergeCell ref="S2:T2"/>
    <mergeCell ref="U2:V2"/>
    <mergeCell ref="A2:F2"/>
    <mergeCell ref="G2:M2"/>
    <mergeCell ref="Y2:AI2"/>
    <mergeCell ref="K82:AS82"/>
    <mergeCell ref="K64:AS64"/>
    <mergeCell ref="K77:O77"/>
    <mergeCell ref="K79:N79"/>
    <mergeCell ref="K71:O71"/>
    <mergeCell ref="K72:O72"/>
    <mergeCell ref="K80:N80"/>
    <mergeCell ref="K81:N81"/>
    <mergeCell ref="K66:O66"/>
    <mergeCell ref="E4:K4"/>
    <mergeCell ref="F59:G59"/>
    <mergeCell ref="F60:G60"/>
    <mergeCell ref="H86:P86"/>
    <mergeCell ref="D86:G86"/>
    <mergeCell ref="K83:O83"/>
    <mergeCell ref="K68:O68"/>
    <mergeCell ref="K75:O75"/>
    <mergeCell ref="K69:O69"/>
    <mergeCell ref="K70:O70"/>
    <mergeCell ref="K73:O73"/>
    <mergeCell ref="K74:AS74"/>
    <mergeCell ref="K76:AS76"/>
    <mergeCell ref="K78:AS78"/>
    <mergeCell ref="A83:H83"/>
    <mergeCell ref="B5:C5"/>
    <mergeCell ref="D6:E6"/>
    <mergeCell ref="F6:J6"/>
    <mergeCell ref="B7:C7"/>
    <mergeCell ref="D7:E7"/>
    <mergeCell ref="F7:J7"/>
    <mergeCell ref="K5:N5"/>
    <mergeCell ref="K6:N6"/>
    <mergeCell ref="K7:N7"/>
    <mergeCell ref="K8:N8"/>
    <mergeCell ref="B10:C10"/>
    <mergeCell ref="D10:E10"/>
    <mergeCell ref="F10:J10"/>
    <mergeCell ref="K9:N9"/>
    <mergeCell ref="K10:N10"/>
    <mergeCell ref="B8:C8"/>
    <mergeCell ref="D8:E8"/>
    <mergeCell ref="F8:J8"/>
    <mergeCell ref="B9:C9"/>
    <mergeCell ref="D9:E9"/>
    <mergeCell ref="F9:J9"/>
    <mergeCell ref="B6:C6"/>
  </mergeCells>
  <conditionalFormatting sqref="E62:J62 E65:J65 N20:N57 J20:J57 B5 H20:H57 A20:F57">
    <cfRule type="expression" dxfId="127" priority="129">
      <formula>$A5=$P$99</formula>
    </cfRule>
    <cfRule type="expression" dxfId="126" priority="132">
      <formula>$A5=$P$98</formula>
    </cfRule>
    <cfRule type="expression" dxfId="125" priority="133">
      <formula>$A5=$P$97</formula>
    </cfRule>
    <cfRule type="expression" dxfId="124" priority="134">
      <formula>$A5=$P$96</formula>
    </cfRule>
    <cfRule type="expression" dxfId="123" priority="135">
      <formula>$A5=$P$95</formula>
    </cfRule>
    <cfRule type="expression" dxfId="122" priority="136">
      <formula>$A5=$P$94</formula>
    </cfRule>
  </conditionalFormatting>
  <conditionalFormatting sqref="B6">
    <cfRule type="expression" dxfId="121" priority="57">
      <formula>$A6=$P$99</formula>
    </cfRule>
    <cfRule type="expression" dxfId="120" priority="58">
      <formula>$A6=#REF!</formula>
    </cfRule>
    <cfRule type="expression" dxfId="119" priority="59">
      <formula>$A6=#REF!</formula>
    </cfRule>
    <cfRule type="expression" dxfId="118" priority="60">
      <formula>$A6=$P$98</formula>
    </cfRule>
    <cfRule type="expression" dxfId="117" priority="61">
      <formula>$A6=$P$97</formula>
    </cfRule>
    <cfRule type="expression" dxfId="116" priority="62">
      <formula>$A6=$P$96</formula>
    </cfRule>
    <cfRule type="expression" dxfId="115" priority="63">
      <formula>$A6=$P$95</formula>
    </cfRule>
    <cfRule type="expression" dxfId="114" priority="64">
      <formula>$A6=$P$94</formula>
    </cfRule>
  </conditionalFormatting>
  <conditionalFormatting sqref="B7">
    <cfRule type="expression" dxfId="113" priority="49">
      <formula>$A7=$P$99</formula>
    </cfRule>
    <cfRule type="expression" dxfId="112" priority="50">
      <formula>$A7=#REF!</formula>
    </cfRule>
    <cfRule type="expression" dxfId="111" priority="51">
      <formula>$A7=#REF!</formula>
    </cfRule>
    <cfRule type="expression" dxfId="110" priority="52">
      <formula>$A7=$P$98</formula>
    </cfRule>
    <cfRule type="expression" dxfId="109" priority="53">
      <formula>$A7=$P$97</formula>
    </cfRule>
    <cfRule type="expression" dxfId="108" priority="54">
      <formula>$A7=$P$96</formula>
    </cfRule>
    <cfRule type="expression" dxfId="107" priority="55">
      <formula>$A7=$P$95</formula>
    </cfRule>
    <cfRule type="expression" dxfId="106" priority="56">
      <formula>$A7=$P$94</formula>
    </cfRule>
  </conditionalFormatting>
  <conditionalFormatting sqref="B8">
    <cfRule type="expression" dxfId="105" priority="41">
      <formula>$A8=$P$99</formula>
    </cfRule>
    <cfRule type="expression" dxfId="104" priority="42">
      <formula>$A8=#REF!</formula>
    </cfRule>
    <cfRule type="expression" dxfId="103" priority="43">
      <formula>$A8=#REF!</formula>
    </cfRule>
    <cfRule type="expression" dxfId="102" priority="44">
      <formula>$A8=$P$98</formula>
    </cfRule>
    <cfRule type="expression" dxfId="101" priority="45">
      <formula>$A8=$P$97</formula>
    </cfRule>
    <cfRule type="expression" dxfId="100" priority="46">
      <formula>$A8=$P$96</formula>
    </cfRule>
    <cfRule type="expression" dxfId="99" priority="47">
      <formula>$A8=$P$95</formula>
    </cfRule>
    <cfRule type="expression" dxfId="98" priority="48">
      <formula>$A8=$P$94</formula>
    </cfRule>
  </conditionalFormatting>
  <conditionalFormatting sqref="B9">
    <cfRule type="expression" dxfId="97" priority="33">
      <formula>$A9=$P$99</formula>
    </cfRule>
    <cfRule type="expression" dxfId="96" priority="34">
      <formula>$A9=#REF!</formula>
    </cfRule>
    <cfRule type="expression" dxfId="95" priority="35">
      <formula>$A9=#REF!</formula>
    </cfRule>
    <cfRule type="expression" dxfId="94" priority="36">
      <formula>$A9=$P$98</formula>
    </cfRule>
    <cfRule type="expression" dxfId="93" priority="37">
      <formula>$A9=$P$97</formula>
    </cfRule>
    <cfRule type="expression" dxfId="92" priority="38">
      <formula>$A9=$P$96</formula>
    </cfRule>
    <cfRule type="expression" dxfId="91" priority="39">
      <formula>$A9=$P$95</formula>
    </cfRule>
    <cfRule type="expression" dxfId="90" priority="40">
      <formula>$A9=$P$94</formula>
    </cfRule>
  </conditionalFormatting>
  <conditionalFormatting sqref="B10">
    <cfRule type="expression" dxfId="89" priority="25">
      <formula>$A10=$P$99</formula>
    </cfRule>
    <cfRule type="expression" dxfId="88" priority="26">
      <formula>$A10=#REF!</formula>
    </cfRule>
    <cfRule type="expression" dxfId="87" priority="27">
      <formula>$A10=#REF!</formula>
    </cfRule>
    <cfRule type="expression" dxfId="86" priority="28">
      <formula>$A10=$P$98</formula>
    </cfRule>
    <cfRule type="expression" dxfId="85" priority="29">
      <formula>$A10=$P$97</formula>
    </cfRule>
    <cfRule type="expression" dxfId="84" priority="30">
      <formula>$A10=$P$96</formula>
    </cfRule>
    <cfRule type="expression" dxfId="83" priority="31">
      <formula>$A10=$P$95</formula>
    </cfRule>
    <cfRule type="expression" dxfId="82" priority="32">
      <formula>$A10=$P$94</formula>
    </cfRule>
  </conditionalFormatting>
  <conditionalFormatting sqref="A16:F19">
    <cfRule type="expression" dxfId="81" priority="19">
      <formula>$A16=$P$99</formula>
    </cfRule>
    <cfRule type="expression" dxfId="80" priority="20">
      <formula>$A16=$P$98</formula>
    </cfRule>
    <cfRule type="expression" dxfId="79" priority="21">
      <formula>$A16=$P$97</formula>
    </cfRule>
    <cfRule type="expression" dxfId="78" priority="22">
      <formula>$A16=$P$96</formula>
    </cfRule>
    <cfRule type="expression" dxfId="77" priority="23">
      <formula>$A16=$P$95</formula>
    </cfRule>
    <cfRule type="expression" dxfId="76" priority="24">
      <formula>$A16=$P$94</formula>
    </cfRule>
  </conditionalFormatting>
  <conditionalFormatting sqref="H16:H19">
    <cfRule type="expression" dxfId="75" priority="13">
      <formula>$A16=$P$99</formula>
    </cfRule>
    <cfRule type="expression" dxfId="74" priority="14">
      <formula>$A16=$P$98</formula>
    </cfRule>
    <cfRule type="expression" dxfId="73" priority="15">
      <formula>$A16=$P$97</formula>
    </cfRule>
    <cfRule type="expression" dxfId="72" priority="16">
      <formula>$A16=$P$96</formula>
    </cfRule>
    <cfRule type="expression" dxfId="71" priority="17">
      <formula>$A16=$P$95</formula>
    </cfRule>
    <cfRule type="expression" dxfId="70" priority="18">
      <formula>$A16=$P$94</formula>
    </cfRule>
  </conditionalFormatting>
  <conditionalFormatting sqref="N16:N19">
    <cfRule type="expression" dxfId="69" priority="1">
      <formula>$A16=$P$99</formula>
    </cfRule>
    <cfRule type="expression" dxfId="68" priority="2">
      <formula>$A16=$P$98</formula>
    </cfRule>
    <cfRule type="expression" dxfId="67" priority="3">
      <formula>$A16=$P$97</formula>
    </cfRule>
    <cfRule type="expression" dxfId="66" priority="4">
      <formula>$A16=$P$96</formula>
    </cfRule>
    <cfRule type="expression" dxfId="65" priority="5">
      <formula>$A16=$P$95</formula>
    </cfRule>
    <cfRule type="expression" dxfId="64" priority="6">
      <formula>$A16=$P$94</formula>
    </cfRule>
  </conditionalFormatting>
  <conditionalFormatting sqref="J16:J19">
    <cfRule type="expression" dxfId="63" priority="7">
      <formula>$A16=$P$99</formula>
    </cfRule>
    <cfRule type="expression" dxfId="62" priority="8">
      <formula>$A16=$P$98</formula>
    </cfRule>
    <cfRule type="expression" dxfId="61" priority="9">
      <formula>$A16=$P$97</formula>
    </cfRule>
    <cfRule type="expression" dxfId="60" priority="10">
      <formula>$A16=$P$96</formula>
    </cfRule>
    <cfRule type="expression" dxfId="59" priority="11">
      <formula>$A16=$P$95</formula>
    </cfRule>
    <cfRule type="expression" dxfId="58" priority="12">
      <formula>$A16=$P$94</formula>
    </cfRule>
  </conditionalFormatting>
  <dataValidations count="8">
    <dataValidation type="decimal" operator="greaterThanOrEqual" allowBlank="1" showInputMessage="1" showErrorMessage="1" sqref="N57 F57 P66:P73 J16:J57 P63 R5 E66:J73 H57" xr:uid="{00000000-0002-0000-0800-000000000000}">
      <formula1>0</formula1>
    </dataValidation>
    <dataValidation type="list" allowBlank="1" showInputMessage="1" showErrorMessage="1" sqref="B16:B57" xr:uid="{00000000-0002-0000-0800-000001000000}">
      <formula1>$E$95:$E$100</formula1>
    </dataValidation>
    <dataValidation type="list" allowBlank="1" showInputMessage="1" showErrorMessage="1" sqref="E16:E57" xr:uid="{00000000-0002-0000-0800-000002000000}">
      <formula1>$G$95:$G$101</formula1>
    </dataValidation>
    <dataValidation operator="greaterThanOrEqual" allowBlank="1" showInputMessage="1" showErrorMessage="1" sqref="O79:O81" xr:uid="{00000000-0002-0000-0800-000003000000}"/>
    <dataValidation type="list" allowBlank="1" showInputMessage="1" showErrorMessage="1" sqref="D16:D57" xr:uid="{00000000-0002-0000-0800-000004000000}">
      <formula1>$I$94:$I$95</formula1>
    </dataValidation>
    <dataValidation type="list" allowBlank="1" showInputMessage="1" showErrorMessage="1" sqref="B5:B10 E62:J62 E65:J65 A16:A57" xr:uid="{00000000-0002-0000-0800-000005000000}">
      <formula1>$P$94:$P$100</formula1>
    </dataValidation>
    <dataValidation type="list" allowBlank="1" showInputMessage="1" showErrorMessage="1" sqref="C16:C57" xr:uid="{00000000-0002-0000-0800-000006000000}">
      <formula1>$I$97:$I$98</formula1>
    </dataValidation>
    <dataValidation type="list" allowBlank="1" showInputMessage="1" showErrorMessage="1" sqref="F5:F10" xr:uid="{00000000-0002-0000-0800-000007000000}">
      <formula1>$A$107:$A$142</formula1>
    </dataValidation>
  </dataValidations>
  <printOptions horizontalCentered="1" verticalCentered="1"/>
  <pageMargins left="0" right="0" top="0" bottom="0" header="0" footer="0"/>
  <pageSetup paperSize="5" scale="64" firstPageNumber="5" fitToHeight="0" pageOrder="overThenDown" orientation="landscape" useFirstPageNumber="1" r:id="rId1"/>
  <headerFooter alignWithMargins="0">
    <oddFooter>&amp;L&amp;A&amp;C&amp;D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C91E01BB02A0418ABFE3DD4C25E723" ma:contentTypeVersion="11" ma:contentTypeDescription="Create a new document." ma:contentTypeScope="" ma:versionID="9ec40e42a5783fe26c7a8e8dc15a9058">
  <xsd:schema xmlns:xsd="http://www.w3.org/2001/XMLSchema" xmlns:xs="http://www.w3.org/2001/XMLSchema" xmlns:p="http://schemas.microsoft.com/office/2006/metadata/properties" xmlns:ns3="8e788026-378d-4b4d-a7d0-b5cf2b5afd9a" xmlns:ns4="7cd594c7-a9b8-4cd2-89be-7e6987ad6c60" targetNamespace="http://schemas.microsoft.com/office/2006/metadata/properties" ma:root="true" ma:fieldsID="d816888e55fbf95dc033105e322b2cd6" ns3:_="" ns4:_="">
    <xsd:import namespace="8e788026-378d-4b4d-a7d0-b5cf2b5afd9a"/>
    <xsd:import namespace="7cd594c7-a9b8-4cd2-89be-7e6987ad6c6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88026-378d-4b4d-a7d0-b5cf2b5afd9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d594c7-a9b8-4cd2-89be-7e6987ad6c6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D0DFDA-93A6-4EDF-9834-1FEAC9761A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88026-378d-4b4d-a7d0-b5cf2b5afd9a"/>
    <ds:schemaRef ds:uri="7cd594c7-a9b8-4cd2-89be-7e6987ad6c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9F11AB-232A-43EC-A3E7-CC135BA990F5}">
  <ds:schemaRefs>
    <ds:schemaRef ds:uri="http://schemas.microsoft.com/office/2006/documentManagement/types"/>
    <ds:schemaRef ds:uri="7cd594c7-a9b8-4cd2-89be-7e6987ad6c60"/>
    <ds:schemaRef ds:uri="http://schemas.microsoft.com/office/2006/metadata/properties"/>
    <ds:schemaRef ds:uri="http://purl.org/dc/elements/1.1/"/>
    <ds:schemaRef ds:uri="http://schemas.microsoft.com/office/infopath/2007/PartnerControls"/>
    <ds:schemaRef ds:uri="http://purl.org/dc/dcmitype/"/>
    <ds:schemaRef ds:uri="8e788026-378d-4b4d-a7d0-b5cf2b5afd9a"/>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0F082536-2B75-43EA-8450-854C132428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26</vt:i4>
      </vt:variant>
    </vt:vector>
  </HeadingPairs>
  <TitlesOfParts>
    <vt:vector size="51" baseType="lpstr">
      <vt:lpstr>Instructions</vt:lpstr>
      <vt:lpstr>Summary</vt:lpstr>
      <vt:lpstr>Developer Fee</vt:lpstr>
      <vt:lpstr>Bonds</vt:lpstr>
      <vt:lpstr>Sources</vt:lpstr>
      <vt:lpstr>Uses of Funds</vt:lpstr>
      <vt:lpstr>Bond Cert</vt:lpstr>
      <vt:lpstr>Cash Flow</vt:lpstr>
      <vt:lpstr>Income</vt:lpstr>
      <vt:lpstr>Developer Assumptions Income</vt:lpstr>
      <vt:lpstr>IncomewithOAHTC</vt:lpstr>
      <vt:lpstr>Expenses</vt:lpstr>
      <vt:lpstr>Developer Expense Assumptions</vt:lpstr>
      <vt:lpstr>LIHTC Calc (site Entry)</vt:lpstr>
      <vt:lpstr>LIHTC Calc (summary)</vt:lpstr>
      <vt:lpstr>Prolink</vt:lpstr>
      <vt:lpstr>OAHTC Calculation</vt:lpstr>
      <vt:lpstr>OAHTC_Amortization</vt:lpstr>
      <vt:lpstr>30YrReplace</vt:lpstr>
      <vt:lpstr>Utility Allowance</vt:lpstr>
      <vt:lpstr>Final Application Certification</vt:lpstr>
      <vt:lpstr>Comm Income</vt:lpstr>
      <vt:lpstr>CommExpenses</vt:lpstr>
      <vt:lpstr>LIHTCRents 20</vt:lpstr>
      <vt:lpstr>LIHTCIncomes 20</vt:lpstr>
      <vt:lpstr>'Final Application Certification'!OLE_LINK2</vt:lpstr>
      <vt:lpstr>Bonds!Print_Area</vt:lpstr>
      <vt:lpstr>'Comm Income'!Print_Area</vt:lpstr>
      <vt:lpstr>CommExpenses!Print_Area</vt:lpstr>
      <vt:lpstr>'Developer Fee'!Print_Area</vt:lpstr>
      <vt:lpstr>Expenses!Print_Area</vt:lpstr>
      <vt:lpstr>Income!Print_Area</vt:lpstr>
      <vt:lpstr>IncomewithOAHTC!Print_Area</vt:lpstr>
      <vt:lpstr>Instructions!Print_Area</vt:lpstr>
      <vt:lpstr>'LIHTC Calc (site Entry)'!Print_Area</vt:lpstr>
      <vt:lpstr>'LIHTC Calc (summary)'!Print_Area</vt:lpstr>
      <vt:lpstr>'LIHTCRents 20'!Print_Area</vt:lpstr>
      <vt:lpstr>'OAHTC Calculation'!Print_Area</vt:lpstr>
      <vt:lpstr>Sources!Print_Area</vt:lpstr>
      <vt:lpstr>Summary!Print_Area</vt:lpstr>
      <vt:lpstr>'Uses of Funds'!Print_Area</vt:lpstr>
      <vt:lpstr>'Utility Allowance'!Print_Area</vt:lpstr>
      <vt:lpstr>'30YrReplace'!Print_Titles</vt:lpstr>
      <vt:lpstr>CommExpenses!Print_Titles</vt:lpstr>
      <vt:lpstr>Expenses!Print_Titles</vt:lpstr>
      <vt:lpstr>Income!Print_Titles</vt:lpstr>
      <vt:lpstr>IncomewithOAHTC!Print_Titles</vt:lpstr>
      <vt:lpstr>'LIHTCRents 20'!Print_Titles</vt:lpstr>
      <vt:lpstr>Summary!Print_Titles</vt:lpstr>
      <vt:lpstr>'Uses of Funds'!Print_Titles</vt:lpstr>
      <vt:lpstr>Rents</vt:lpstr>
    </vt:vector>
  </TitlesOfParts>
  <Company>OHCS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 LIHTC Proforma Smartdox 2020</dc:title>
  <dc:creator>Casey Baumann</dc:creator>
  <cp:lastModifiedBy>Helm, Michelle</cp:lastModifiedBy>
  <cp:lastPrinted>2016-09-29T16:23:26Z</cp:lastPrinted>
  <dcterms:created xsi:type="dcterms:W3CDTF">2014-02-05T19:33:39Z</dcterms:created>
  <dcterms:modified xsi:type="dcterms:W3CDTF">2021-05-24T16:19:30Z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0d3845a5f5d14c72b09203db281c70dd</vt:lpwstr>
  </property>
  <property fmtid="{D5CDD505-2E9C-101B-9397-08002B2CF9AE}" pid="3" name="SchemaType">
    <vt:lpwstr>Development</vt:lpwstr>
  </property>
  <property fmtid="{D5CDD505-2E9C-101B-9397-08002B2CF9AE}" pid="4" name="SD_RESERVED_IsProtected">
    <vt:lpwstr>True</vt:lpwstr>
  </property>
  <property fmtid="{D5CDD505-2E9C-101B-9397-08002B2CF9AE}" pid="5" name="SD_RESERVED_Protection0«bZFfT8IwFMW/ys2eNDyMxD/xYSOpk+kSgtUCC0+mzosUu3ZpOxE+vdvAbRBfmnt+p+3tPQ0oAxp68WAzGO5vPxfT98fFZvpyN2F6ScLQgySl49BzpsS6Zp0gJPRurj1IKftDKU2P5ShI2YzW6yhRtkKZE1rZwK9ADVmZ59zsWv2A3yh1gQZixJbea/XRO6NLk2Gn5xYt6BXEZX9XfQYiNK4lEbdriKXetiRRmc7">
    <vt:lpwstr>SD_RESERVED_Protection1«xTG6FWz+Tp1nU8vFPgcr2Ok6SyoaIywwurHAIY+XM7vJ//zBhZ1KjpVBfrW56NZtLyet0Tp03kmvjxP7UuhouzSsWkmfd8+dOSOF2QGQ1I1c9JxaKSyBFIUXW3NMEI1ZH1SWk8xzOQqnZaQD+4Ut9yka/§</vt:lpwstr>
  </property>
  <property fmtid="{D5CDD505-2E9C-101B-9397-08002B2CF9AE}" pid="6" name="ContentTypeId">
    <vt:lpwstr>0x0101002FC91E01BB02A0418ABFE3DD4C25E723</vt:lpwstr>
  </property>
</Properties>
</file>