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ebenoit\Desktop\"/>
    </mc:Choice>
  </mc:AlternateContent>
  <xr:revisionPtr revIDLastSave="0" documentId="8_{C31362BE-31CE-4F73-8725-01391C6248DA}" xr6:coauthVersionLast="41" xr6:coauthVersionMax="41" xr10:uidLastSave="{00000000-0000-0000-0000-000000000000}"/>
  <bookViews>
    <workbookView xWindow="28680" yWindow="3795" windowWidth="29040" windowHeight="15840" xr2:uid="{00000000-000D-0000-FFFF-FFFF00000000}"/>
  </bookViews>
  <sheets>
    <sheet name="Pro-rating Cost Allocation" sheetId="1" r:id="rId1"/>
  </sheets>
  <definedNames>
    <definedName name="_xlnm.Print_Area" localSheetId="0">'Pro-rating Cost Allocation'!$A$1:$W$50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1" l="1"/>
  <c r="K27" i="1" s="1"/>
  <c r="C47" i="1"/>
  <c r="F42" i="1"/>
  <c r="F44" i="1" s="1"/>
  <c r="I27" i="1"/>
  <c r="D24" i="1"/>
  <c r="C24" i="1"/>
  <c r="I19" i="1" s="1"/>
  <c r="J19" i="1" s="1"/>
  <c r="I21" i="1"/>
  <c r="J21" i="1" s="1"/>
  <c r="I17" i="1"/>
  <c r="E13" i="1"/>
  <c r="D13" i="1"/>
  <c r="C11" i="1"/>
  <c r="C10" i="1"/>
  <c r="C9" i="1"/>
  <c r="C8" i="1"/>
  <c r="C7" i="1"/>
  <c r="C13" i="1" l="1"/>
  <c r="F27" i="1" s="1"/>
  <c r="E27" i="1"/>
  <c r="I18" i="1"/>
  <c r="J18" i="1" s="1"/>
  <c r="I20" i="1"/>
  <c r="J20" i="1" s="1"/>
  <c r="I22" i="1"/>
  <c r="J22" i="1" s="1"/>
  <c r="I24" i="1"/>
  <c r="J17" i="1"/>
  <c r="P46" i="1" s="1"/>
  <c r="J24" i="1" l="1"/>
  <c r="J25" i="1" s="1"/>
  <c r="L22" i="1" s="1"/>
  <c r="K22" i="1" s="1"/>
  <c r="M22" i="1" s="1"/>
  <c r="L17" i="1" l="1"/>
  <c r="K17" i="1" s="1"/>
  <c r="L19" i="1"/>
  <c r="K19" i="1" s="1"/>
  <c r="M19" i="1" s="1"/>
  <c r="L21" i="1"/>
  <c r="K21" i="1" s="1"/>
  <c r="M21" i="1" s="1"/>
  <c r="N21" i="1" s="1"/>
  <c r="L18" i="1"/>
  <c r="K18" i="1" s="1"/>
  <c r="M18" i="1" s="1"/>
  <c r="N18" i="1" s="1"/>
  <c r="L20" i="1"/>
  <c r="K20" i="1" s="1"/>
  <c r="M20" i="1" s="1"/>
  <c r="N20" i="1" s="1"/>
  <c r="N22" i="1"/>
  <c r="N19" i="1"/>
  <c r="L24" i="1" l="1"/>
  <c r="K24" i="1"/>
  <c r="K25" i="1" s="1"/>
  <c r="M17" i="1"/>
  <c r="M24" i="1" l="1"/>
  <c r="D30" i="1" s="1"/>
  <c r="N17" i="1"/>
  <c r="N24" i="1" s="1"/>
  <c r="D27" i="1" s="1"/>
  <c r="G27" i="1" s="1"/>
  <c r="D29" i="1" s="1"/>
  <c r="M25" i="1" l="1"/>
  <c r="B28" i="1" s="1"/>
  <c r="R46" i="1"/>
  <c r="P22" i="1"/>
  <c r="Q22" i="1" s="1"/>
  <c r="P21" i="1"/>
  <c r="Q21" i="1" s="1"/>
  <c r="P20" i="1"/>
  <c r="Q20" i="1" s="1"/>
  <c r="P19" i="1"/>
  <c r="Q19" i="1" s="1"/>
  <c r="P18" i="1"/>
  <c r="Q18" i="1" s="1"/>
  <c r="P17" i="1"/>
  <c r="P24" i="1" l="1"/>
  <c r="Q17" i="1"/>
  <c r="Q46" i="1" l="1"/>
  <c r="Q24" i="1"/>
  <c r="R47" i="1" s="1"/>
  <c r="R22" i="1" l="1"/>
  <c r="S22" i="1" s="1"/>
  <c r="R21" i="1"/>
  <c r="S21" i="1" s="1"/>
  <c r="R20" i="1"/>
  <c r="S20" i="1" s="1"/>
  <c r="R19" i="1"/>
  <c r="S19" i="1" s="1"/>
  <c r="R18" i="1"/>
  <c r="S18" i="1" s="1"/>
  <c r="R17" i="1"/>
  <c r="T22" i="1" l="1"/>
  <c r="U22" i="1" s="1"/>
  <c r="T18" i="1"/>
  <c r="U18" i="1" s="1"/>
  <c r="T20" i="1"/>
  <c r="U20" i="1" s="1"/>
  <c r="R24" i="1"/>
  <c r="S17" i="1"/>
  <c r="T19" i="1"/>
  <c r="U19" i="1" s="1"/>
  <c r="T21" i="1"/>
  <c r="U21" i="1" s="1"/>
  <c r="S24" i="1" l="1"/>
  <c r="V25" i="1" s="1"/>
  <c r="T17" i="1"/>
  <c r="T24" i="1" s="1"/>
  <c r="U17" i="1" l="1"/>
  <c r="U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sbeddow</author>
    <author>13026</author>
  </authors>
  <commentList>
    <comment ref="G15" authorId="0" shapeId="0" xr:uid="{00000000-0006-0000-0000-000001000000}">
      <text>
        <r>
          <rPr>
            <b/>
            <sz val="9"/>
            <color indexed="81"/>
            <rFont val="Tahoma"/>
            <charset val="1"/>
          </rPr>
          <t>sbeddow:</t>
        </r>
        <r>
          <rPr>
            <sz val="9"/>
            <color indexed="81"/>
            <rFont val="Tahoma"/>
            <charset val="1"/>
          </rPr>
          <t xml:space="preserve">
Maximum of 25% of units may also be PBS8
</t>
        </r>
      </text>
    </comment>
    <comment ref="B33" authorId="1" shapeId="0" xr:uid="{00000000-0006-0000-0000-000002000000}">
      <text>
        <r>
          <rPr>
            <b/>
            <sz val="10"/>
            <color rgb="FF000000"/>
            <rFont val="Tahoma"/>
            <family val="2"/>
          </rPr>
          <t>Data Entry Note: Use the dropdown menu to select the HOME-Eligible Activity for your project.  Your selection will help to determine the HOME Required Affordability Period.
Users unable to use the drop down menu can enter the project's HOME-Eligible Activity code in cell D24.  For rehabilitation or acquisition or existing housing, enter 1.  For refinance of rehabilitiation, enter 2.  For new construction or acquisition of new housing, enter 3.  Since a dropdown menu blocks cell D24, use the arrow keys on your keyboard to access the cell.
Alternatively, enter the HOME Required Affordability Period directly into cell E32.</t>
        </r>
      </text>
    </comment>
    <comment ref="B37" authorId="1" shapeId="0" xr:uid="{00000000-0006-0000-0000-000003000000}">
      <text>
        <r>
          <rPr>
            <b/>
            <sz val="10"/>
            <color rgb="FF000000"/>
            <rFont val="Tahoma"/>
            <family val="2"/>
          </rPr>
          <t>Data Entry Note:  Use the dropdown menu to select the Average Per-Unit HOME Subsidy for your project.  Your selection will help to determine the HOME Required Affordability Period.
Users unable to use the drop down menu can enter the project's Average Per-Unit HOME Subsidy code in cell D29.  For less than $15,000, enter 1.  For $15,000-$40,000, enter 2.  For more than $40,000, enter 3.  Since a dropdown menu blocks cell D29, use the arrow keys on your keyboard to access the cell.
Alternatively, enter the HOME Required Affordability Period directly into cell E32.</t>
        </r>
      </text>
    </comment>
    <comment ref="F43" authorId="1" shapeId="0" xr:uid="{00000000-0006-0000-0000-000004000000}">
      <text>
        <r>
          <rPr>
            <b/>
            <sz val="10"/>
            <color rgb="FF000000"/>
            <rFont val="Tahoma"/>
            <family val="2"/>
          </rPr>
          <t>Data Entry Cell,
PJ's Required  Affordability Period (in years)</t>
        </r>
      </text>
    </comment>
  </commentList>
</comments>
</file>

<file path=xl/sharedStrings.xml><?xml version="1.0" encoding="utf-8"?>
<sst xmlns="http://schemas.openxmlformats.org/spreadsheetml/2006/main" count="92" uniqueCount="79">
  <si>
    <t>HOME Units, Maximum HOME Subsidy</t>
  </si>
  <si>
    <t xml:space="preserve">  Bold, Green Highlight Cells Denote USER INPUT</t>
  </si>
  <si>
    <t>Project Name</t>
  </si>
  <si>
    <t>Pro-rating Cost Allocation</t>
  </si>
  <si>
    <t xml:space="preserve">  Bold, Yellow Highlight Cells Denote USER INPUT OVERRIDES - do not enter in these cells</t>
  </si>
  <si>
    <t>Date (00/00/00)</t>
  </si>
  <si>
    <t>Must be updated if project costs change after intake</t>
  </si>
  <si>
    <t xml:space="preserve">   White Cells Denote CALCULATED RESULTS</t>
  </si>
  <si>
    <t>Prepared By</t>
  </si>
  <si>
    <t>Calculates Maximum HOME Subsidy, Number and Distribution of HOME units</t>
  </si>
  <si>
    <t>Total Development Cost</t>
  </si>
  <si>
    <t>Eligible Cost</t>
  </si>
  <si>
    <t>Ineligible Cost</t>
  </si>
  <si>
    <t>Total Project Cost</t>
  </si>
  <si>
    <t>Land / Buildings</t>
  </si>
  <si>
    <t>Construction</t>
  </si>
  <si>
    <t>Developer Fee</t>
  </si>
  <si>
    <t>Relocation expenses</t>
  </si>
  <si>
    <t>relocation expenses are subtracted only to determine the proration in cell F28</t>
  </si>
  <si>
    <t>Other Soft Costs (except relocation)</t>
  </si>
  <si>
    <t xml:space="preserve">   Total </t>
  </si>
  <si>
    <t>Distribution of HOME Units</t>
  </si>
  <si>
    <t>Unit Mix in Total Project</t>
  </si>
  <si>
    <t># Units</t>
  </si>
  <si>
    <t>221d3 Limit</t>
  </si>
  <si>
    <t># PBS8 Units</t>
  </si>
  <si>
    <t>HOME unit type</t>
  </si>
  <si>
    <t>HOME Units (1st Try)</t>
  </si>
  <si>
    <t>HOME Units (2nd Try)</t>
  </si>
  <si>
    <t>HOME Units (3rd Try)</t>
  </si>
  <si>
    <t>3rd Try Calc</t>
  </si>
  <si>
    <t>HOME Units (Conclusion)</t>
  </si>
  <si>
    <t># Low HOME (1st Try)</t>
  </si>
  <si>
    <t># Low HOME (2nd Try)</t>
  </si>
  <si>
    <t># Low HOME (calc)</t>
  </si>
  <si>
    <t># Low HOME (conclusion)</t>
  </si>
  <si>
    <t># High HOME</t>
  </si>
  <si>
    <t>Final HOME Unit Count</t>
  </si>
  <si>
    <t xml:space="preserve">Date of  HOME Limits schedule </t>
  </si>
  <si>
    <t>0BR Units</t>
  </si>
  <si>
    <t>(00/00/00)</t>
  </si>
  <si>
    <t>1BR Units</t>
  </si>
  <si>
    <t>2BR Units</t>
  </si>
  <si>
    <t>3BR Units</t>
  </si>
  <si>
    <t>4BR Units</t>
  </si>
  <si>
    <t>Other Units</t>
  </si>
  <si>
    <t xml:space="preserve">   Total Project</t>
  </si>
  <si>
    <t>HOME $ by 221d3 Limit</t>
  </si>
  <si>
    <t>HOME $ by Proration of eligible expenses</t>
  </si>
  <si>
    <t>HOME proration %</t>
  </si>
  <si>
    <t>Maximum HOME Investment including Relocation Costs</t>
  </si>
  <si>
    <t>Average assisted  unit HOME Subsidy</t>
  </si>
  <si>
    <t>Minimum Investment HOME Subsidy met?</t>
  </si>
  <si>
    <t>Solve for Max HOME Investment</t>
  </si>
  <si>
    <t>Actual Amount of HOME funding</t>
  </si>
  <si>
    <t>Davis Bacon Triggered?</t>
  </si>
  <si>
    <t>HOME Affordability Period</t>
  </si>
  <si>
    <t>HOME-Eligible Rental Activity (select one)</t>
  </si>
  <si>
    <t>Rehabilitation or Acquisition of Existing Housing</t>
  </si>
  <si>
    <t>Refinance of Rehabilitation Project</t>
  </si>
  <si>
    <t>New Construction or Acquisition of New Housing</t>
  </si>
  <si>
    <t>Average Per-Unit HOME Subsidy (select one)</t>
  </si>
  <si>
    <t>because BES does not allow macros,</t>
  </si>
  <si>
    <t>Less than $15,000</t>
  </si>
  <si>
    <t>$15,000-$40,000</t>
  </si>
  <si>
    <t>More than $40,000</t>
  </si>
  <si>
    <t>use it anyhow to calculate reg period.</t>
  </si>
  <si>
    <t>HOME Required Affordability Period (in years)</t>
  </si>
  <si>
    <t>(Advisory information only.)</t>
  </si>
  <si>
    <t>PJ's Required Affordability Period (in years)</t>
  </si>
  <si>
    <t>(Must be at least as long as HOME requirement.)</t>
  </si>
  <si>
    <t>PJ's Affordability Period in Compliance with HOME Program?</t>
  </si>
  <si>
    <t>Required HOME Match</t>
  </si>
  <si>
    <t>except if project specific to CHDO</t>
  </si>
  <si>
    <t xml:space="preserve">Comments </t>
  </si>
  <si>
    <t>Total Existing PBS8 vouchers</t>
  </si>
  <si>
    <t>Proposed HOME Units (do not include unregulated manager's unit)</t>
  </si>
  <si>
    <t>Clicking here may trigger an error dialog box</t>
  </si>
  <si>
    <t>234-Condo Housing Insurance Program per unit limits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</si>
</sst>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164" formatCode="mm/dd/yy;@"/>
    <numFmt numFmtId="165" formatCode="_(&quot;$&quot;* #,##0_);_(&quot;$&quot;* \(#,##0\);_(&quot;$&quot;* &quot;-&quot;??_);_(@_)"/>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name val="Arial"/>
      <family val="2"/>
    </font>
    <font>
      <b/>
      <sz val="16"/>
      <color indexed="17"/>
      <name val="Arial"/>
      <family val="2"/>
    </font>
    <font>
      <b/>
      <sz val="8"/>
      <name val="Arial"/>
      <family val="2"/>
    </font>
    <font>
      <b/>
      <sz val="12"/>
      <color indexed="8"/>
      <name val="Arial"/>
      <family val="2"/>
    </font>
    <font>
      <b/>
      <sz val="16"/>
      <color indexed="8"/>
      <name val="Arial"/>
      <family val="2"/>
    </font>
    <font>
      <b/>
      <sz val="16"/>
      <color indexed="8"/>
      <name val="Calibri"/>
      <family val="2"/>
    </font>
    <font>
      <i/>
      <sz val="11"/>
      <name val="Arial"/>
      <family val="2"/>
    </font>
    <font>
      <sz val="16"/>
      <color indexed="8"/>
      <name val="Arial"/>
      <family val="2"/>
    </font>
    <font>
      <b/>
      <sz val="10"/>
      <color indexed="8"/>
      <name val="Arial"/>
      <family val="2"/>
    </font>
    <font>
      <sz val="16"/>
      <color indexed="8"/>
      <name val="Calibri"/>
      <family val="2"/>
    </font>
    <font>
      <i/>
      <sz val="11"/>
      <color rgb="FFFF0000"/>
      <name val="Arial"/>
      <family val="2"/>
    </font>
    <font>
      <sz val="8"/>
      <name val="Arial"/>
      <family val="2"/>
    </font>
    <font>
      <i/>
      <sz val="11"/>
      <color indexed="8"/>
      <name val="Arial"/>
      <family val="2"/>
    </font>
    <font>
      <b/>
      <sz val="11"/>
      <color indexed="8"/>
      <name val="Arial"/>
      <family val="2"/>
    </font>
    <font>
      <sz val="10"/>
      <name val="Arial"/>
      <family val="2"/>
    </font>
    <font>
      <b/>
      <sz val="10"/>
      <color indexed="17"/>
      <name val="Arial"/>
      <family val="2"/>
    </font>
    <font>
      <b/>
      <sz val="10"/>
      <color rgb="FF008000"/>
      <name val="Arial"/>
      <family val="2"/>
    </font>
    <font>
      <sz val="10"/>
      <color rgb="FFFF0000"/>
      <name val="Arial"/>
      <family val="2"/>
    </font>
    <font>
      <b/>
      <sz val="10"/>
      <color rgb="FF009900"/>
      <name val="Arial"/>
      <family val="2"/>
    </font>
    <font>
      <b/>
      <sz val="11"/>
      <color indexed="17"/>
      <name val="Arial"/>
      <family val="2"/>
    </font>
    <font>
      <sz val="10"/>
      <color theme="1"/>
      <name val="Arial"/>
      <family val="2"/>
    </font>
    <font>
      <b/>
      <sz val="11"/>
      <color theme="1"/>
      <name val="Arial"/>
      <family val="2"/>
    </font>
    <font>
      <sz val="11"/>
      <name val="Calibri"/>
      <family val="2"/>
      <scheme val="minor"/>
    </font>
    <font>
      <b/>
      <sz val="10"/>
      <name val="Arial"/>
      <family val="2"/>
    </font>
    <font>
      <b/>
      <sz val="11"/>
      <name val="Arial"/>
      <family val="2"/>
    </font>
    <font>
      <b/>
      <sz val="10"/>
      <name val="Verdana"/>
      <family val="2"/>
    </font>
    <font>
      <sz val="10"/>
      <name val="Verdana"/>
      <family val="2"/>
    </font>
    <font>
      <sz val="10"/>
      <color theme="0"/>
      <name val="Arial"/>
      <family val="2"/>
    </font>
    <font>
      <b/>
      <sz val="10"/>
      <color rgb="FF000000"/>
      <name val="Tahoma"/>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CCFFCC"/>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09">
    <xf numFmtId="0" fontId="0" fillId="0" borderId="0" xfId="0"/>
    <xf numFmtId="0" fontId="5" fillId="0" borderId="0" xfId="0" applyFont="1"/>
    <xf numFmtId="0" fontId="6" fillId="0" borderId="0" xfId="0" applyFont="1" applyFill="1" applyAlignment="1" applyProtection="1">
      <alignment horizontal="left"/>
      <protection locked="0"/>
    </xf>
    <xf numFmtId="0" fontId="5" fillId="0" borderId="0" xfId="0" applyFont="1" applyFill="1" applyAlignment="1" applyProtection="1">
      <alignment horizontal="left"/>
      <protection locked="0"/>
    </xf>
    <xf numFmtId="0" fontId="8" fillId="3" borderId="0" xfId="0" applyFont="1" applyFill="1"/>
    <xf numFmtId="0" fontId="9" fillId="0" borderId="0" xfId="0" applyFont="1"/>
    <xf numFmtId="0" fontId="10" fillId="0" borderId="0" xfId="0" applyFont="1"/>
    <xf numFmtId="0" fontId="11" fillId="4" borderId="0" xfId="0" applyFont="1" applyFill="1"/>
    <xf numFmtId="0" fontId="12" fillId="0" borderId="0" xfId="0" applyFont="1"/>
    <xf numFmtId="0" fontId="8" fillId="0" borderId="0" xfId="0" applyFont="1"/>
    <xf numFmtId="0" fontId="13" fillId="0" borderId="0" xfId="0" applyFont="1"/>
    <xf numFmtId="14" fontId="12" fillId="3" borderId="0" xfId="0" applyNumberFormat="1" applyFont="1" applyFill="1"/>
    <xf numFmtId="0" fontId="14" fillId="0" borderId="0" xfId="0" applyFont="1"/>
    <xf numFmtId="0" fontId="15" fillId="0" borderId="0" xfId="0" applyFont="1"/>
    <xf numFmtId="0" fontId="12" fillId="3" borderId="0" xfId="0" applyFont="1" applyFill="1"/>
    <xf numFmtId="0" fontId="17" fillId="0" borderId="0" xfId="0" applyFont="1"/>
    <xf numFmtId="0" fontId="18" fillId="0" borderId="0" xfId="0" applyFont="1"/>
    <xf numFmtId="0" fontId="18" fillId="0" borderId="0" xfId="0" applyFont="1" applyAlignment="1">
      <alignment horizontal="center" wrapText="1"/>
    </xf>
    <xf numFmtId="0" fontId="19" fillId="0" borderId="0" xfId="0" applyFont="1"/>
    <xf numFmtId="5" fontId="20" fillId="4" borderId="1" xfId="0" applyNumberFormat="1" applyFont="1" applyFill="1" applyBorder="1" applyAlignment="1" applyProtection="1">
      <alignment horizontal="right"/>
      <protection locked="0"/>
    </xf>
    <xf numFmtId="42" fontId="20" fillId="2" borderId="1" xfId="0" applyNumberFormat="1" applyFont="1" applyFill="1" applyBorder="1" applyAlignment="1" applyProtection="1">
      <alignment horizontal="right"/>
      <protection locked="0"/>
    </xf>
    <xf numFmtId="42" fontId="21" fillId="3" borderId="1" xfId="0" applyNumberFormat="1" applyFont="1" applyFill="1" applyBorder="1"/>
    <xf numFmtId="5" fontId="19" fillId="0" borderId="0" xfId="0" applyNumberFormat="1" applyFont="1"/>
    <xf numFmtId="5" fontId="21" fillId="3" borderId="1" xfId="0" applyNumberFormat="1" applyFont="1" applyFill="1" applyBorder="1"/>
    <xf numFmtId="42" fontId="20" fillId="3" borderId="1" xfId="1" applyNumberFormat="1" applyFont="1" applyFill="1" applyBorder="1" applyAlignment="1" applyProtection="1">
      <alignment horizontal="right"/>
      <protection locked="0"/>
    </xf>
    <xf numFmtId="5" fontId="22" fillId="0" borderId="0" xfId="0" applyNumberFormat="1" applyFont="1"/>
    <xf numFmtId="5" fontId="18" fillId="0" borderId="0" xfId="0" applyNumberFormat="1" applyFont="1"/>
    <xf numFmtId="0" fontId="18" fillId="0" borderId="0" xfId="0" applyFont="1" applyAlignment="1">
      <alignment wrapText="1"/>
    </xf>
    <xf numFmtId="0" fontId="3" fillId="0" borderId="0" xfId="0" applyFont="1"/>
    <xf numFmtId="0" fontId="13" fillId="0" borderId="0" xfId="0" applyFont="1" applyAlignment="1">
      <alignment horizontal="center" wrapText="1"/>
    </xf>
    <xf numFmtId="164" fontId="22" fillId="3" borderId="1" xfId="0" applyNumberFormat="1" applyFont="1" applyFill="1" applyBorder="1"/>
    <xf numFmtId="0" fontId="22" fillId="0" borderId="0" xfId="0" applyFont="1" applyAlignment="1">
      <alignment horizontal="left"/>
    </xf>
    <xf numFmtId="0" fontId="20" fillId="2" borderId="1" xfId="0" applyFont="1" applyFill="1" applyBorder="1" applyAlignment="1" applyProtection="1">
      <alignment horizontal="center"/>
      <protection locked="0"/>
    </xf>
    <xf numFmtId="5" fontId="20" fillId="2" borderId="1" xfId="0" applyNumberFormat="1" applyFont="1" applyFill="1" applyBorder="1" applyAlignment="1" applyProtection="1">
      <alignment horizontal="center"/>
      <protection locked="0"/>
    </xf>
    <xf numFmtId="0" fontId="22" fillId="0" borderId="0" xfId="0" applyFont="1"/>
    <xf numFmtId="0" fontId="23" fillId="3" borderId="1" xfId="0" applyFont="1" applyFill="1" applyBorder="1"/>
    <xf numFmtId="2" fontId="19" fillId="0" borderId="0" xfId="0" applyNumberFormat="1" applyFont="1" applyAlignment="1">
      <alignment horizontal="center"/>
    </xf>
    <xf numFmtId="0" fontId="24" fillId="4" borderId="1" xfId="0" applyFont="1" applyFill="1" applyBorder="1" applyAlignment="1" applyProtection="1">
      <alignment horizontal="center"/>
      <protection locked="0"/>
    </xf>
    <xf numFmtId="0" fontId="25" fillId="0" borderId="1" xfId="0" applyFont="1" applyBorder="1"/>
    <xf numFmtId="0" fontId="25" fillId="4" borderId="1" xfId="0" applyFont="1" applyFill="1" applyBorder="1"/>
    <xf numFmtId="1" fontId="19" fillId="4" borderId="2" xfId="0" applyNumberFormat="1" applyFont="1" applyFill="1" applyBorder="1"/>
    <xf numFmtId="0" fontId="26" fillId="5" borderId="2" xfId="0" applyFont="1" applyFill="1" applyBorder="1"/>
    <xf numFmtId="0" fontId="26" fillId="5" borderId="1" xfId="0" applyFont="1" applyFill="1" applyBorder="1"/>
    <xf numFmtId="2" fontId="19" fillId="0" borderId="0" xfId="0" applyNumberFormat="1" applyFont="1"/>
    <xf numFmtId="0" fontId="0" fillId="4" borderId="0" xfId="0" applyFill="1" applyBorder="1"/>
    <xf numFmtId="0" fontId="27" fillId="4" borderId="0" xfId="0" applyFont="1" applyFill="1"/>
    <xf numFmtId="0" fontId="26" fillId="4" borderId="0" xfId="0" applyFont="1" applyFill="1"/>
    <xf numFmtId="0" fontId="18" fillId="0" borderId="0" xfId="0" applyFont="1" applyAlignment="1">
      <alignment horizontal="center"/>
    </xf>
    <xf numFmtId="5" fontId="18" fillId="0" borderId="0" xfId="0" applyNumberFormat="1" applyFont="1" applyAlignment="1">
      <alignment horizontal="center"/>
    </xf>
    <xf numFmtId="0" fontId="28" fillId="0" borderId="0" xfId="0" applyFont="1"/>
    <xf numFmtId="2" fontId="18" fillId="0" borderId="0" xfId="0" applyNumberFormat="1" applyFont="1" applyAlignment="1">
      <alignment horizontal="center"/>
    </xf>
    <xf numFmtId="2" fontId="28" fillId="0" borderId="0" xfId="0" applyNumberFormat="1" applyFont="1"/>
    <xf numFmtId="5" fontId="18" fillId="0" borderId="0" xfId="0" applyNumberFormat="1" applyFont="1" applyAlignment="1">
      <alignment horizontal="right"/>
    </xf>
    <xf numFmtId="0" fontId="26" fillId="0" borderId="0" xfId="0" applyFont="1"/>
    <xf numFmtId="0" fontId="26" fillId="4" borderId="0" xfId="0" applyFont="1" applyFill="1" applyBorder="1"/>
    <xf numFmtId="1" fontId="29" fillId="4" borderId="0" xfId="0" applyNumberFormat="1" applyFont="1" applyFill="1"/>
    <xf numFmtId="0" fontId="3" fillId="0" borderId="0" xfId="0" applyFont="1" applyFill="1" applyAlignment="1">
      <alignment wrapText="1"/>
    </xf>
    <xf numFmtId="0" fontId="28" fillId="0" borderId="0" xfId="0" applyFont="1" applyAlignment="1">
      <alignment wrapText="1"/>
    </xf>
    <xf numFmtId="0" fontId="24" fillId="2" borderId="1" xfId="0" applyFont="1" applyFill="1" applyBorder="1" applyAlignment="1" applyProtection="1">
      <alignment horizontal="center"/>
      <protection locked="0"/>
    </xf>
    <xf numFmtId="9" fontId="18" fillId="0" borderId="0" xfId="0" applyNumberFormat="1" applyFont="1" applyAlignment="1">
      <alignment horizontal="center"/>
    </xf>
    <xf numFmtId="5" fontId="29" fillId="6" borderId="3" xfId="0" applyNumberFormat="1" applyFont="1" applyFill="1" applyBorder="1" applyAlignment="1">
      <alignment horizontal="center"/>
    </xf>
    <xf numFmtId="5" fontId="28" fillId="0" borderId="0" xfId="0" applyNumberFormat="1" applyFont="1"/>
    <xf numFmtId="165" fontId="24" fillId="3" borderId="0" xfId="1" applyNumberFormat="1" applyFont="1" applyFill="1" applyBorder="1" applyAlignment="1" applyProtection="1">
      <alignment horizontal="center"/>
      <protection locked="0"/>
    </xf>
    <xf numFmtId="1" fontId="19" fillId="0" borderId="0" xfId="0" applyNumberFormat="1" applyFont="1" applyAlignment="1">
      <alignment horizontal="center"/>
    </xf>
    <xf numFmtId="0" fontId="28" fillId="5" borderId="0" xfId="0" applyFont="1" applyFill="1"/>
    <xf numFmtId="0" fontId="2" fillId="0" borderId="0" xfId="2" applyFill="1"/>
    <xf numFmtId="7" fontId="28" fillId="0" borderId="0" xfId="0" applyNumberFormat="1" applyFont="1"/>
    <xf numFmtId="0" fontId="24" fillId="0" borderId="0" xfId="0" applyFont="1" applyFill="1" applyBorder="1" applyAlignment="1" applyProtection="1">
      <alignment horizontal="center"/>
      <protection locked="0"/>
    </xf>
    <xf numFmtId="5" fontId="18" fillId="0" borderId="0" xfId="0" applyNumberFormat="1" applyFont="1" applyFill="1" applyAlignment="1">
      <alignment horizontal="center"/>
    </xf>
    <xf numFmtId="9" fontId="18" fillId="0" borderId="0" xfId="0" applyNumberFormat="1" applyFont="1" applyFill="1" applyAlignment="1">
      <alignment horizontal="center"/>
    </xf>
    <xf numFmtId="5" fontId="29" fillId="0" borderId="0" xfId="0" applyNumberFormat="1" applyFont="1" applyFill="1" applyBorder="1" applyAlignment="1">
      <alignment horizontal="center"/>
    </xf>
    <xf numFmtId="0" fontId="30" fillId="0" borderId="0"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0" xfId="0" applyFont="1" applyBorder="1" applyAlignment="1">
      <alignment vertical="center"/>
    </xf>
    <xf numFmtId="0" fontId="22" fillId="0" borderId="0" xfId="0" applyFont="1" applyBorder="1" applyAlignment="1">
      <alignment vertical="center"/>
    </xf>
    <xf numFmtId="0" fontId="31" fillId="0" borderId="0" xfId="0" applyFont="1" applyBorder="1" applyAlignment="1" applyProtection="1">
      <alignment horizontal="left" vertical="center"/>
      <protection locked="0"/>
    </xf>
    <xf numFmtId="41" fontId="30" fillId="0" borderId="2" xfId="0" applyNumberFormat="1" applyFont="1" applyFill="1" applyBorder="1" applyAlignment="1" applyProtection="1">
      <alignment horizontal="center" vertical="center"/>
      <protection locked="0"/>
    </xf>
    <xf numFmtId="0" fontId="31" fillId="0" borderId="0" xfId="0" applyFont="1" applyBorder="1" applyAlignment="1">
      <alignment vertical="center"/>
    </xf>
    <xf numFmtId="41" fontId="31" fillId="7" borderId="2" xfId="0" applyNumberFormat="1" applyFont="1" applyFill="1" applyBorder="1" applyAlignment="1" applyProtection="1">
      <alignment horizontal="center" vertical="center"/>
      <protection locked="0"/>
    </xf>
    <xf numFmtId="41" fontId="31" fillId="0" borderId="2" xfId="0" applyNumberFormat="1" applyFont="1" applyFill="1" applyBorder="1" applyAlignment="1" applyProtection="1">
      <alignment horizontal="center" vertical="center"/>
      <protection locked="0"/>
    </xf>
    <xf numFmtId="1" fontId="32" fillId="0" borderId="0" xfId="0" applyNumberFormat="1" applyFont="1" applyAlignment="1">
      <alignment horizontal="center"/>
    </xf>
    <xf numFmtId="0" fontId="4" fillId="0" borderId="0" xfId="0" applyFont="1"/>
    <xf numFmtId="0" fontId="27" fillId="0" borderId="0" xfId="0" applyFont="1"/>
    <xf numFmtId="44" fontId="3" fillId="5" borderId="0" xfId="0" applyNumberFormat="1" applyFont="1" applyFill="1"/>
    <xf numFmtId="0" fontId="24" fillId="2" borderId="0" xfId="0" applyFont="1" applyFill="1" applyBorder="1" applyAlignment="1" applyProtection="1">
      <alignment horizontal="left" vertical="top"/>
      <protection locked="0"/>
    </xf>
    <xf numFmtId="0" fontId="19" fillId="3" borderId="1" xfId="0" applyFont="1" applyFill="1" applyBorder="1"/>
    <xf numFmtId="0" fontId="31" fillId="7" borderId="1" xfId="0" applyFont="1" applyFill="1" applyBorder="1" applyAlignment="1" applyProtection="1">
      <alignment horizontal="left" vertical="center"/>
      <protection locked="0"/>
    </xf>
    <xf numFmtId="0" fontId="30" fillId="0" borderId="4" xfId="0" applyFont="1" applyBorder="1" applyAlignment="1">
      <alignment vertical="center"/>
    </xf>
    <xf numFmtId="0" fontId="30" fillId="0" borderId="5" xfId="0" applyFont="1" applyBorder="1" applyAlignment="1">
      <alignment vertical="center"/>
    </xf>
    <xf numFmtId="0" fontId="30" fillId="0" borderId="2" xfId="0" applyFont="1" applyBorder="1" applyAlignment="1">
      <alignment vertical="center"/>
    </xf>
    <xf numFmtId="0" fontId="31" fillId="0" borderId="4" xfId="0" applyFont="1" applyBorder="1" applyAlignment="1">
      <alignment vertical="center"/>
    </xf>
    <xf numFmtId="0" fontId="31" fillId="0" borderId="5" xfId="0" applyFont="1" applyBorder="1" applyAlignment="1">
      <alignment vertical="center"/>
    </xf>
    <xf numFmtId="0" fontId="31" fillId="0" borderId="2" xfId="0" applyFont="1" applyBorder="1" applyAlignment="1">
      <alignment vertical="center"/>
    </xf>
    <xf numFmtId="0" fontId="24" fillId="2" borderId="4" xfId="0" applyFont="1" applyFill="1" applyBorder="1" applyAlignment="1" applyProtection="1">
      <alignment horizontal="left" vertical="top"/>
      <protection locked="0"/>
    </xf>
    <xf numFmtId="0" fontId="24" fillId="2" borderId="5" xfId="0" applyFont="1" applyFill="1" applyBorder="1" applyAlignment="1" applyProtection="1">
      <alignment horizontal="left" vertical="top"/>
      <protection locked="0"/>
    </xf>
    <xf numFmtId="0" fontId="24" fillId="2" borderId="2" xfId="0" applyFont="1" applyFill="1" applyBorder="1" applyAlignment="1" applyProtection="1">
      <alignment horizontal="left" vertical="top"/>
      <protection locked="0"/>
    </xf>
    <xf numFmtId="0" fontId="3" fillId="0" borderId="0" xfId="0" applyFont="1" applyAlignment="1"/>
    <xf numFmtId="0" fontId="0" fillId="0" borderId="0" xfId="0" applyAlignment="1"/>
    <xf numFmtId="0" fontId="2" fillId="0" borderId="0" xfId="0" applyFont="1" applyAlignment="1">
      <alignment wrapText="1"/>
    </xf>
    <xf numFmtId="0" fontId="2" fillId="0" borderId="0" xfId="0" applyFont="1" applyAlignment="1"/>
    <xf numFmtId="0" fontId="28" fillId="5" borderId="0" xfId="0" applyFont="1" applyFill="1"/>
    <xf numFmtId="0" fontId="19" fillId="0" borderId="0" xfId="0" applyFont="1"/>
    <xf numFmtId="0" fontId="3" fillId="5" borderId="0" xfId="0" applyFont="1" applyFill="1" applyAlignment="1"/>
    <xf numFmtId="0" fontId="0" fillId="5" borderId="0" xfId="0" applyFill="1" applyAlignment="1"/>
    <xf numFmtId="0" fontId="7" fillId="2" borderId="1" xfId="0" applyFont="1" applyFill="1" applyBorder="1" applyAlignment="1">
      <alignment horizontal="center"/>
    </xf>
    <xf numFmtId="0" fontId="7" fillId="5" borderId="1" xfId="0" applyFont="1" applyFill="1" applyBorder="1" applyAlignment="1">
      <alignment horizontal="center"/>
    </xf>
    <xf numFmtId="0" fontId="16" fillId="0" borderId="1" xfId="0" applyFont="1" applyBorder="1" applyAlignment="1">
      <alignment horizontal="center"/>
    </xf>
    <xf numFmtId="0" fontId="18" fillId="0" borderId="0" xfId="0" applyFont="1" applyAlignment="1">
      <alignment horizontal="center"/>
    </xf>
  </cellXfs>
  <cellStyles count="3">
    <cellStyle name="Currency" xfId="1" builtinId="4"/>
    <cellStyle name="Normal" xfId="0" builtinId="0"/>
    <cellStyle name="Warning Text" xfId="2" builtinId="11"/>
  </cellStyles>
  <dxfs count="5">
    <dxf>
      <font>
        <color theme="0"/>
      </font>
      <fill>
        <patternFill>
          <bgColor rgb="FFFF0000"/>
        </patternFill>
      </fill>
    </dxf>
    <dxf>
      <font>
        <condense val="0"/>
        <extend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rgb="FFFF000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E$33" fmlaRange="$B$34:$B$36" sel="3" val="0"/>
</file>

<file path=xl/ctrlProps/ctrlProp2.xml><?xml version="1.0" encoding="utf-8"?>
<formControlPr xmlns="http://schemas.microsoft.com/office/spreadsheetml/2009/9/main" objectType="Drop" dropStyle="combo" dx="16" fmlaLink="$E$37" fmlaRange="$B$38:$B$40" sel="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1019175</xdr:colOff>
          <xdr:row>32</xdr:row>
          <xdr:rowOff>0</xdr:rowOff>
        </xdr:from>
        <xdr:to>
          <xdr:col>7</xdr:col>
          <xdr:colOff>0</xdr:colOff>
          <xdr:row>36</xdr:row>
          <xdr:rowOff>9525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6</xdr:col>
          <xdr:colOff>552450</xdr:colOff>
          <xdr:row>40</xdr:row>
          <xdr:rowOff>9525</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9"/>
  <sheetViews>
    <sheetView tabSelected="1" workbookViewId="0">
      <pane xSplit="18810" topLeftCell="K1"/>
      <selection activeCell="D16" sqref="D16"/>
      <selection pane="topRight" activeCell="K1" sqref="K1"/>
    </sheetView>
  </sheetViews>
  <sheetFormatPr defaultRowHeight="15" x14ac:dyDescent="0.25"/>
  <cols>
    <col min="2" max="2" width="40" customWidth="1"/>
    <col min="3" max="3" width="15.7109375" bestFit="1" customWidth="1"/>
    <col min="4" max="4" width="15.42578125" customWidth="1"/>
    <col min="5" max="6" width="13.42578125" customWidth="1"/>
    <col min="7" max="7" width="17.85546875" customWidth="1"/>
    <col min="8" max="8" width="12" customWidth="1"/>
    <col min="9" max="9" width="13" customWidth="1"/>
    <col min="10" max="10" width="11.5703125" customWidth="1"/>
    <col min="11" max="12" width="16.5703125" customWidth="1"/>
    <col min="13" max="13" width="15.42578125" customWidth="1"/>
    <col min="14" max="14" width="13.28515625" customWidth="1"/>
    <col min="15" max="15" width="3.5703125" customWidth="1"/>
    <col min="16" max="16" width="9.140625" customWidth="1"/>
    <col min="19" max="19" width="11.5703125" customWidth="1"/>
    <col min="21" max="21" width="12" customWidth="1"/>
  </cols>
  <sheetData>
    <row r="1" spans="2:22" s="6" customFormat="1" ht="21" x14ac:dyDescent="0.35">
      <c r="B1" s="1" t="s">
        <v>0</v>
      </c>
      <c r="C1" s="2"/>
      <c r="D1" s="2"/>
      <c r="E1" s="105" t="s">
        <v>1</v>
      </c>
      <c r="F1" s="105"/>
      <c r="G1" s="105"/>
      <c r="H1" s="105"/>
      <c r="I1" s="105"/>
      <c r="J1" s="2"/>
      <c r="K1" s="3" t="s">
        <v>2</v>
      </c>
      <c r="L1" s="3"/>
      <c r="M1" s="4"/>
      <c r="N1" s="5"/>
      <c r="O1" s="5"/>
      <c r="P1" s="5"/>
    </row>
    <row r="2" spans="2:22" s="12" customFormat="1" ht="21" x14ac:dyDescent="0.35">
      <c r="B2" s="7" t="s">
        <v>3</v>
      </c>
      <c r="C2" s="8"/>
      <c r="D2" s="8"/>
      <c r="E2" s="106" t="s">
        <v>4</v>
      </c>
      <c r="F2" s="106"/>
      <c r="G2" s="106"/>
      <c r="H2" s="106"/>
      <c r="I2" s="106"/>
      <c r="J2" s="8"/>
      <c r="K2" s="9" t="s">
        <v>5</v>
      </c>
      <c r="L2" s="10"/>
      <c r="M2" s="11"/>
      <c r="N2" s="8"/>
      <c r="O2" s="8"/>
      <c r="P2" s="8"/>
    </row>
    <row r="3" spans="2:22" s="12" customFormat="1" ht="21" x14ac:dyDescent="0.35">
      <c r="B3" s="13" t="s">
        <v>6</v>
      </c>
      <c r="C3" s="8"/>
      <c r="D3" s="8"/>
      <c r="E3" s="107" t="s">
        <v>7</v>
      </c>
      <c r="F3" s="107"/>
      <c r="G3" s="107"/>
      <c r="H3" s="107"/>
      <c r="I3" s="107"/>
      <c r="J3" s="8"/>
      <c r="K3" s="9" t="s">
        <v>8</v>
      </c>
      <c r="L3" s="8"/>
      <c r="M3" s="14"/>
    </row>
    <row r="4" spans="2:22" s="12" customFormat="1" ht="21" x14ac:dyDescent="0.35">
      <c r="B4" s="15" t="s">
        <v>9</v>
      </c>
      <c r="C4" s="8"/>
      <c r="D4" s="8"/>
      <c r="E4" s="8"/>
      <c r="F4" s="8"/>
      <c r="G4" s="8"/>
      <c r="H4" s="8"/>
      <c r="I4" s="8"/>
      <c r="J4" s="8"/>
      <c r="K4" s="8"/>
      <c r="L4" s="8"/>
      <c r="M4" s="8"/>
    </row>
    <row r="5" spans="2:22" ht="45" x14ac:dyDescent="0.25">
      <c r="B5" s="16" t="s">
        <v>10</v>
      </c>
      <c r="C5" s="17" t="s">
        <v>11</v>
      </c>
      <c r="D5" s="17" t="s">
        <v>12</v>
      </c>
      <c r="E5" s="17" t="s">
        <v>13</v>
      </c>
      <c r="F5" s="17"/>
      <c r="G5" s="17"/>
      <c r="H5" s="18"/>
    </row>
    <row r="6" spans="2:22" x14ac:dyDescent="0.25">
      <c r="B6" s="18"/>
      <c r="C6" s="18"/>
      <c r="D6" s="18"/>
      <c r="E6" s="18"/>
      <c r="F6" s="18"/>
      <c r="G6" s="18"/>
      <c r="H6" s="18"/>
      <c r="I6" s="18"/>
      <c r="J6" s="18"/>
      <c r="K6" s="18"/>
      <c r="L6" s="18"/>
      <c r="M6" s="18"/>
      <c r="N6" s="18"/>
      <c r="O6" s="18"/>
      <c r="P6" s="18"/>
    </row>
    <row r="7" spans="2:22" x14ac:dyDescent="0.25">
      <c r="B7" s="18" t="s">
        <v>14</v>
      </c>
      <c r="C7" s="19">
        <f>E7-D7</f>
        <v>0</v>
      </c>
      <c r="D7" s="20">
        <v>0</v>
      </c>
      <c r="E7" s="21"/>
      <c r="F7" s="22"/>
      <c r="G7" s="22"/>
      <c r="H7" s="18"/>
      <c r="I7" s="18"/>
      <c r="J7" s="18"/>
      <c r="K7" s="18"/>
      <c r="L7" s="18"/>
      <c r="M7" s="18"/>
      <c r="N7" s="18"/>
      <c r="O7" s="18"/>
      <c r="P7" s="18"/>
    </row>
    <row r="8" spans="2:22" x14ac:dyDescent="0.25">
      <c r="B8" s="18" t="s">
        <v>15</v>
      </c>
      <c r="C8" s="19">
        <f>E8-D8</f>
        <v>0</v>
      </c>
      <c r="D8" s="20">
        <v>0</v>
      </c>
      <c r="E8" s="23"/>
      <c r="F8" s="22"/>
      <c r="G8" s="22"/>
      <c r="H8" s="18"/>
      <c r="I8" s="18"/>
      <c r="J8" s="18"/>
      <c r="K8" s="18"/>
      <c r="L8" s="18"/>
      <c r="M8" s="18"/>
      <c r="N8" s="18"/>
      <c r="O8" s="18"/>
      <c r="P8" s="18"/>
    </row>
    <row r="9" spans="2:22" x14ac:dyDescent="0.25">
      <c r="B9" s="18" t="s">
        <v>16</v>
      </c>
      <c r="C9" s="19">
        <f>E9-D9</f>
        <v>0</v>
      </c>
      <c r="D9" s="20">
        <v>0</v>
      </c>
      <c r="E9" s="23"/>
      <c r="F9" s="22"/>
      <c r="G9" s="22"/>
      <c r="H9" s="18"/>
      <c r="I9" s="18"/>
      <c r="J9" s="18"/>
      <c r="K9" s="18"/>
      <c r="L9" s="18"/>
      <c r="M9" s="18"/>
      <c r="N9" s="18"/>
      <c r="O9" s="18"/>
      <c r="P9" s="18"/>
    </row>
    <row r="10" spans="2:22" x14ac:dyDescent="0.25">
      <c r="B10" s="18" t="s">
        <v>17</v>
      </c>
      <c r="C10" s="19">
        <f>E10-D10</f>
        <v>0</v>
      </c>
      <c r="D10" s="24">
        <v>0</v>
      </c>
      <c r="E10" s="23"/>
      <c r="F10" s="25" t="s">
        <v>18</v>
      </c>
      <c r="H10" s="18"/>
      <c r="I10" s="18"/>
      <c r="J10" s="18"/>
      <c r="K10" s="18"/>
      <c r="L10" s="18"/>
      <c r="M10" s="18"/>
      <c r="N10" s="18"/>
      <c r="O10" s="18"/>
      <c r="P10" s="18"/>
    </row>
    <row r="11" spans="2:22" x14ac:dyDescent="0.25">
      <c r="B11" s="18" t="s">
        <v>19</v>
      </c>
      <c r="C11" s="19">
        <f>E11-D11</f>
        <v>0</v>
      </c>
      <c r="D11" s="20"/>
      <c r="E11" s="23"/>
      <c r="F11" s="22"/>
      <c r="G11" s="22"/>
      <c r="H11" s="18"/>
      <c r="I11" s="18"/>
      <c r="J11" s="18"/>
      <c r="K11" s="18"/>
      <c r="L11" s="18"/>
      <c r="M11" s="18"/>
      <c r="N11" s="18"/>
      <c r="O11" s="18"/>
      <c r="P11" s="18"/>
    </row>
    <row r="12" spans="2:22" x14ac:dyDescent="0.25">
      <c r="B12" s="18"/>
      <c r="C12" s="18"/>
      <c r="D12" s="18"/>
      <c r="E12" s="18"/>
      <c r="F12" s="18"/>
      <c r="G12" s="18"/>
      <c r="H12" s="18"/>
      <c r="I12" s="18"/>
      <c r="J12" s="18"/>
      <c r="K12" s="18"/>
      <c r="L12" s="18"/>
      <c r="M12" s="18"/>
      <c r="N12" s="18"/>
      <c r="O12" s="18"/>
      <c r="P12" s="18"/>
    </row>
    <row r="13" spans="2:22" x14ac:dyDescent="0.25">
      <c r="B13" s="16" t="s">
        <v>20</v>
      </c>
      <c r="C13" s="26">
        <f>SUM(C6:C12)</f>
        <v>0</v>
      </c>
      <c r="D13" s="26">
        <f>SUM(D6:D12)</f>
        <v>0</v>
      </c>
      <c r="E13" s="26">
        <f>SUM(E6:E12)</f>
        <v>0</v>
      </c>
      <c r="F13" s="26"/>
      <c r="G13" s="26"/>
      <c r="H13" s="18"/>
      <c r="I13" s="18"/>
      <c r="J13" s="18"/>
      <c r="K13" s="18"/>
      <c r="L13" s="18"/>
      <c r="M13" s="18"/>
      <c r="N13" s="18"/>
      <c r="O13" s="18"/>
      <c r="P13" s="18"/>
    </row>
    <row r="14" spans="2:22" x14ac:dyDescent="0.25">
      <c r="B14" s="18"/>
      <c r="C14" s="18"/>
      <c r="D14" s="18"/>
      <c r="E14" s="18"/>
      <c r="F14" s="18"/>
      <c r="G14" s="18"/>
      <c r="H14" s="18"/>
      <c r="I14" s="108" t="s">
        <v>21</v>
      </c>
      <c r="J14" s="108"/>
      <c r="K14" s="108"/>
      <c r="L14" s="108"/>
      <c r="M14" s="108"/>
      <c r="N14" s="108"/>
      <c r="O14" s="18"/>
      <c r="P14" s="18"/>
    </row>
    <row r="15" spans="2:22" ht="75" x14ac:dyDescent="0.25">
      <c r="B15" s="27" t="s">
        <v>22</v>
      </c>
      <c r="C15" s="17" t="s">
        <v>23</v>
      </c>
      <c r="D15" s="17" t="s">
        <v>78</v>
      </c>
      <c r="E15" s="18"/>
      <c r="F15" s="18"/>
      <c r="G15" s="28" t="s">
        <v>25</v>
      </c>
      <c r="H15" s="29" t="s">
        <v>26</v>
      </c>
      <c r="I15" s="29" t="s">
        <v>27</v>
      </c>
      <c r="J15" s="29" t="s">
        <v>28</v>
      </c>
      <c r="K15" s="29" t="s">
        <v>29</v>
      </c>
      <c r="L15" s="29" t="s">
        <v>30</v>
      </c>
      <c r="M15" s="29" t="s">
        <v>31</v>
      </c>
      <c r="N15" s="29" t="s">
        <v>24</v>
      </c>
      <c r="O15" s="18"/>
      <c r="P15" s="29" t="s">
        <v>32</v>
      </c>
      <c r="Q15" s="29" t="s">
        <v>33</v>
      </c>
      <c r="R15" s="29" t="s">
        <v>34</v>
      </c>
      <c r="S15" s="29" t="s">
        <v>35</v>
      </c>
      <c r="T15" s="29" t="s">
        <v>36</v>
      </c>
      <c r="U15" s="29" t="s">
        <v>37</v>
      </c>
      <c r="V15" t="s">
        <v>26</v>
      </c>
    </row>
    <row r="16" spans="2:22" x14ac:dyDescent="0.25">
      <c r="D16" s="30"/>
      <c r="E16" s="31" t="s">
        <v>38</v>
      </c>
      <c r="I16" s="18"/>
      <c r="J16" s="18"/>
      <c r="K16" s="18"/>
      <c r="L16" s="18"/>
      <c r="M16" s="18"/>
      <c r="N16" s="18"/>
      <c r="O16" s="18"/>
    </row>
    <row r="17" spans="1:24" x14ac:dyDescent="0.25">
      <c r="B17" s="18" t="s">
        <v>39</v>
      </c>
      <c r="C17" s="32"/>
      <c r="D17" s="33"/>
      <c r="E17" s="34" t="s">
        <v>40</v>
      </c>
      <c r="F17" s="18"/>
      <c r="G17" s="35">
        <v>0</v>
      </c>
      <c r="H17" s="18" t="s">
        <v>39</v>
      </c>
      <c r="I17" s="36" t="e">
        <f t="shared" ref="I17:I22" si="0">$C$27/$C$24*C17</f>
        <v>#DIV/0!</v>
      </c>
      <c r="J17" s="36" t="e">
        <f t="shared" ref="J17:J22" si="1">ROUND(I17,0)</f>
        <v>#DIV/0!</v>
      </c>
      <c r="K17" s="36" t="e">
        <f t="shared" ref="K17:K22" si="2">+J17+L17</f>
        <v>#DIV/0!</v>
      </c>
      <c r="L17" s="36" t="e">
        <f>IF(J$25=0,0,IF(J17=P$46,J$25,0))</f>
        <v>#DIV/0!</v>
      </c>
      <c r="M17" s="37" t="e">
        <f t="shared" ref="M17:M22" si="3">+K17</f>
        <v>#DIV/0!</v>
      </c>
      <c r="N17" s="22" t="e">
        <f t="shared" ref="N17:N22" si="4">M17*D17</f>
        <v>#DIV/0!</v>
      </c>
      <c r="O17" s="18"/>
      <c r="P17" s="38" t="e">
        <f t="shared" ref="P17:P22" si="5">IF($M$24&gt;4,ROUNDUP(M17*0.2,2),0)</f>
        <v>#DIV/0!</v>
      </c>
      <c r="Q17" s="39" t="e">
        <f t="shared" ref="Q17:Q22" si="6">ROUND(P17,0)</f>
        <v>#DIV/0!</v>
      </c>
      <c r="R17" s="40" t="e">
        <f>IF(R$47=0,0,IF(M17=P$46,R$47,0))</f>
        <v>#DIV/0!</v>
      </c>
      <c r="S17" s="41" t="e">
        <f t="shared" ref="S17:S22" si="7">Q17+R17</f>
        <v>#DIV/0!</v>
      </c>
      <c r="T17" s="42" t="e">
        <f t="shared" ref="T17:T22" si="8">M17-S17</f>
        <v>#DIV/0!</v>
      </c>
      <c r="U17" s="42" t="e">
        <f t="shared" ref="U17:U22" si="9">S17+T17</f>
        <v>#DIV/0!</v>
      </c>
      <c r="V17" t="s">
        <v>39</v>
      </c>
    </row>
    <row r="18" spans="1:24" x14ac:dyDescent="0.25">
      <c r="B18" s="18" t="s">
        <v>41</v>
      </c>
      <c r="C18" s="32"/>
      <c r="D18" s="33"/>
      <c r="E18" s="18"/>
      <c r="F18" s="18"/>
      <c r="G18" s="35">
        <v>0</v>
      </c>
      <c r="H18" s="18" t="s">
        <v>41</v>
      </c>
      <c r="I18" s="36" t="e">
        <f t="shared" si="0"/>
        <v>#DIV/0!</v>
      </c>
      <c r="J18" s="36" t="e">
        <f t="shared" si="1"/>
        <v>#DIV/0!</v>
      </c>
      <c r="K18" s="36" t="e">
        <f t="shared" si="2"/>
        <v>#DIV/0!</v>
      </c>
      <c r="L18" s="36" t="e">
        <f>IF(J$25=0,0,IF(J18=P$46,J$25-SUM(L17:L$17),0))</f>
        <v>#DIV/0!</v>
      </c>
      <c r="M18" s="37" t="e">
        <f t="shared" si="3"/>
        <v>#DIV/0!</v>
      </c>
      <c r="N18" s="22" t="e">
        <f t="shared" si="4"/>
        <v>#DIV/0!</v>
      </c>
      <c r="O18" s="18"/>
      <c r="P18" s="38" t="e">
        <f t="shared" si="5"/>
        <v>#DIV/0!</v>
      </c>
      <c r="Q18" s="39" t="e">
        <f t="shared" si="6"/>
        <v>#DIV/0!</v>
      </c>
      <c r="R18" s="40" t="e">
        <f>IF(R$47=0,0,IF(M18=P$46,R$47-SUM(R17:R$17),0))</f>
        <v>#DIV/0!</v>
      </c>
      <c r="S18" s="41" t="e">
        <f t="shared" si="7"/>
        <v>#DIV/0!</v>
      </c>
      <c r="T18" s="42" t="e">
        <f t="shared" si="8"/>
        <v>#DIV/0!</v>
      </c>
      <c r="U18" s="42" t="e">
        <f t="shared" si="9"/>
        <v>#DIV/0!</v>
      </c>
      <c r="V18" t="s">
        <v>41</v>
      </c>
    </row>
    <row r="19" spans="1:24" x14ac:dyDescent="0.25">
      <c r="B19" s="18" t="s">
        <v>42</v>
      </c>
      <c r="C19" s="32"/>
      <c r="D19" s="33"/>
      <c r="E19" s="18"/>
      <c r="F19" s="18"/>
      <c r="G19" s="35">
        <v>0</v>
      </c>
      <c r="H19" s="18" t="s">
        <v>42</v>
      </c>
      <c r="I19" s="36" t="e">
        <f t="shared" si="0"/>
        <v>#DIV/0!</v>
      </c>
      <c r="J19" s="36" t="e">
        <f t="shared" si="1"/>
        <v>#DIV/0!</v>
      </c>
      <c r="K19" s="36" t="e">
        <f t="shared" si="2"/>
        <v>#DIV/0!</v>
      </c>
      <c r="L19" s="36" t="e">
        <f>IF(J$25=0,0,IF(J19=P$46,J$25-SUM(L$17:L18),0))</f>
        <v>#DIV/0!</v>
      </c>
      <c r="M19" s="37" t="e">
        <f t="shared" si="3"/>
        <v>#DIV/0!</v>
      </c>
      <c r="N19" s="22" t="e">
        <f t="shared" si="4"/>
        <v>#DIV/0!</v>
      </c>
      <c r="O19" s="18"/>
      <c r="P19" s="38" t="e">
        <f t="shared" si="5"/>
        <v>#DIV/0!</v>
      </c>
      <c r="Q19" s="39" t="e">
        <f t="shared" si="6"/>
        <v>#DIV/0!</v>
      </c>
      <c r="R19" s="40" t="e">
        <f>IF(R$47=0,0,IF(M19=P$46,R$47-SUM(R$17:R18),0))</f>
        <v>#DIV/0!</v>
      </c>
      <c r="S19" s="41" t="e">
        <f t="shared" si="7"/>
        <v>#DIV/0!</v>
      </c>
      <c r="T19" s="42" t="e">
        <f t="shared" si="8"/>
        <v>#DIV/0!</v>
      </c>
      <c r="U19" s="42" t="e">
        <f t="shared" si="9"/>
        <v>#DIV/0!</v>
      </c>
      <c r="V19" t="s">
        <v>42</v>
      </c>
    </row>
    <row r="20" spans="1:24" x14ac:dyDescent="0.25">
      <c r="B20" s="18" t="s">
        <v>43</v>
      </c>
      <c r="C20" s="32"/>
      <c r="D20" s="33"/>
      <c r="E20" s="18"/>
      <c r="F20" s="18"/>
      <c r="G20" s="35">
        <v>0</v>
      </c>
      <c r="H20" s="18" t="s">
        <v>43</v>
      </c>
      <c r="I20" s="36" t="e">
        <f t="shared" si="0"/>
        <v>#DIV/0!</v>
      </c>
      <c r="J20" s="36" t="e">
        <f t="shared" si="1"/>
        <v>#DIV/0!</v>
      </c>
      <c r="K20" s="36" t="e">
        <f t="shared" si="2"/>
        <v>#DIV/0!</v>
      </c>
      <c r="L20" s="36" t="e">
        <f>IF(J$25=0,0,IF(J20=P$46,J$25-SUM(L$17:L19),0))</f>
        <v>#DIV/0!</v>
      </c>
      <c r="M20" s="37" t="e">
        <f t="shared" si="3"/>
        <v>#DIV/0!</v>
      </c>
      <c r="N20" s="22" t="e">
        <f t="shared" si="4"/>
        <v>#DIV/0!</v>
      </c>
      <c r="O20" s="18"/>
      <c r="P20" s="38" t="e">
        <f t="shared" si="5"/>
        <v>#DIV/0!</v>
      </c>
      <c r="Q20" s="39" t="e">
        <f t="shared" si="6"/>
        <v>#DIV/0!</v>
      </c>
      <c r="R20" s="40" t="e">
        <f>IF(R$47=0,0,IF(M20=P$46,R$47-SUM(R$17:R19),0))</f>
        <v>#DIV/0!</v>
      </c>
      <c r="S20" s="41" t="e">
        <f t="shared" si="7"/>
        <v>#DIV/0!</v>
      </c>
      <c r="T20" s="42" t="e">
        <f t="shared" si="8"/>
        <v>#DIV/0!</v>
      </c>
      <c r="U20" s="42" t="e">
        <f t="shared" si="9"/>
        <v>#DIV/0!</v>
      </c>
      <c r="V20" t="s">
        <v>43</v>
      </c>
    </row>
    <row r="21" spans="1:24" x14ac:dyDescent="0.25">
      <c r="B21" s="18" t="s">
        <v>44</v>
      </c>
      <c r="C21" s="32"/>
      <c r="D21" s="33"/>
      <c r="E21" s="18"/>
      <c r="F21" s="18"/>
      <c r="G21" s="35">
        <v>0</v>
      </c>
      <c r="H21" s="18" t="s">
        <v>44</v>
      </c>
      <c r="I21" s="36" t="e">
        <f t="shared" si="0"/>
        <v>#DIV/0!</v>
      </c>
      <c r="J21" s="36" t="e">
        <f t="shared" si="1"/>
        <v>#DIV/0!</v>
      </c>
      <c r="K21" s="36" t="e">
        <f t="shared" si="2"/>
        <v>#DIV/0!</v>
      </c>
      <c r="L21" s="36" t="e">
        <f>IF(J$25=0,0,IF(J21=P$46,J$25-SUM(L$17:L20),0))</f>
        <v>#DIV/0!</v>
      </c>
      <c r="M21" s="37" t="e">
        <f t="shared" si="3"/>
        <v>#DIV/0!</v>
      </c>
      <c r="N21" s="22" t="e">
        <f t="shared" si="4"/>
        <v>#DIV/0!</v>
      </c>
      <c r="O21" s="18"/>
      <c r="P21" s="38" t="e">
        <f t="shared" si="5"/>
        <v>#DIV/0!</v>
      </c>
      <c r="Q21" s="39" t="e">
        <f t="shared" si="6"/>
        <v>#DIV/0!</v>
      </c>
      <c r="R21" s="40" t="e">
        <f>IF(R$47=0,0,IF(M21=P$46,R$47-SUM(R$17:R20),0))</f>
        <v>#DIV/0!</v>
      </c>
      <c r="S21" s="41" t="e">
        <f t="shared" si="7"/>
        <v>#DIV/0!</v>
      </c>
      <c r="T21" s="42" t="e">
        <f t="shared" si="8"/>
        <v>#DIV/0!</v>
      </c>
      <c r="U21" s="42" t="e">
        <f t="shared" si="9"/>
        <v>#DIV/0!</v>
      </c>
      <c r="V21" t="s">
        <v>44</v>
      </c>
    </row>
    <row r="22" spans="1:24" x14ac:dyDescent="0.25">
      <c r="B22" s="18" t="s">
        <v>45</v>
      </c>
      <c r="C22" s="32"/>
      <c r="D22" s="33"/>
      <c r="E22" s="18"/>
      <c r="F22" s="18"/>
      <c r="G22" s="35"/>
      <c r="H22" s="18" t="s">
        <v>45</v>
      </c>
      <c r="I22" s="36" t="e">
        <f t="shared" si="0"/>
        <v>#DIV/0!</v>
      </c>
      <c r="J22" s="36" t="e">
        <f t="shared" si="1"/>
        <v>#DIV/0!</v>
      </c>
      <c r="K22" s="36" t="e">
        <f t="shared" si="2"/>
        <v>#DIV/0!</v>
      </c>
      <c r="L22" s="36" t="e">
        <f>IF(J$25=0,0,IF(J22=P$46,J$25-SUM(L$17:L21),0))</f>
        <v>#DIV/0!</v>
      </c>
      <c r="M22" s="37" t="e">
        <f t="shared" si="3"/>
        <v>#DIV/0!</v>
      </c>
      <c r="N22" s="22" t="e">
        <f t="shared" si="4"/>
        <v>#DIV/0!</v>
      </c>
      <c r="O22" s="18"/>
      <c r="P22" s="38" t="e">
        <f t="shared" si="5"/>
        <v>#DIV/0!</v>
      </c>
      <c r="Q22" s="39" t="e">
        <f t="shared" si="6"/>
        <v>#DIV/0!</v>
      </c>
      <c r="R22" s="40" t="e">
        <f>IF(R$47=0,0,IF(M22=P$46,R$47-SUM(R17:R$21),0))</f>
        <v>#DIV/0!</v>
      </c>
      <c r="S22" s="41" t="e">
        <f t="shared" si="7"/>
        <v>#DIV/0!</v>
      </c>
      <c r="T22" s="42" t="e">
        <f t="shared" si="8"/>
        <v>#DIV/0!</v>
      </c>
      <c r="U22" s="42" t="e">
        <f t="shared" si="9"/>
        <v>#DIV/0!</v>
      </c>
      <c r="V22" t="s">
        <v>45</v>
      </c>
    </row>
    <row r="23" spans="1:24" x14ac:dyDescent="0.25">
      <c r="B23" s="18"/>
      <c r="C23" s="18"/>
      <c r="D23" s="18"/>
      <c r="H23" s="18"/>
      <c r="I23" s="43"/>
      <c r="J23" s="43"/>
      <c r="K23" s="43"/>
      <c r="L23" s="18"/>
      <c r="M23" s="18"/>
      <c r="N23" s="18"/>
      <c r="O23" s="18"/>
      <c r="Q23" s="44"/>
      <c r="R23" s="45"/>
      <c r="S23" s="44"/>
      <c r="T23" s="46"/>
      <c r="U23" s="46"/>
    </row>
    <row r="24" spans="1:24" x14ac:dyDescent="0.25">
      <c r="B24" s="16" t="s">
        <v>46</v>
      </c>
      <c r="C24" s="47">
        <f>SUM(C16:C23)</f>
        <v>0</v>
      </c>
      <c r="D24" s="48">
        <f>SUMPRODUCT(C17:C22,D17:D22)</f>
        <v>0</v>
      </c>
      <c r="E24" s="18"/>
      <c r="F24" s="18"/>
      <c r="G24" s="49">
        <f>SUM(G17:G22)</f>
        <v>0</v>
      </c>
      <c r="H24" s="18"/>
      <c r="I24" s="50" t="e">
        <f>SUM(I16:I23)</f>
        <v>#DIV/0!</v>
      </c>
      <c r="J24" s="50" t="e">
        <f>SUM(J16:J23)</f>
        <v>#DIV/0!</v>
      </c>
      <c r="K24" s="50" t="e">
        <f>SUM(K16:K23)</f>
        <v>#DIV/0!</v>
      </c>
      <c r="L24" s="51" t="e">
        <f>SUM(L17:L23)</f>
        <v>#DIV/0!</v>
      </c>
      <c r="M24" s="47" t="e">
        <f>SUM(M16:M23)</f>
        <v>#DIV/0!</v>
      </c>
      <c r="N24" s="52" t="e">
        <f>SUM(N16:N23)</f>
        <v>#DIV/0!</v>
      </c>
      <c r="O24" s="18"/>
      <c r="P24" s="53" t="e">
        <f>SUM(P17:P22)</f>
        <v>#DIV/0!</v>
      </c>
      <c r="Q24" s="54" t="e">
        <f>SUM(Q17:Q22)</f>
        <v>#DIV/0!</v>
      </c>
      <c r="R24" s="55" t="e">
        <f>SUM(R17:R22)</f>
        <v>#DIV/0!</v>
      </c>
      <c r="S24" s="42" t="e">
        <f>SUM(S17:S22)</f>
        <v>#DIV/0!</v>
      </c>
      <c r="T24" s="42" t="e">
        <f>SUM(T17:T23)</f>
        <v>#DIV/0!</v>
      </c>
      <c r="U24" s="42" t="e">
        <f>SUM(U17:U22)</f>
        <v>#DIV/0!</v>
      </c>
    </row>
    <row r="25" spans="1:24" x14ac:dyDescent="0.25">
      <c r="B25" s="18"/>
      <c r="C25" s="18"/>
      <c r="D25" s="18"/>
      <c r="E25" s="49" t="s">
        <v>75</v>
      </c>
      <c r="G25" s="86">
        <v>0</v>
      </c>
      <c r="H25" s="18"/>
      <c r="I25" s="43"/>
      <c r="J25" s="50" t="e">
        <f>$C$27-J24</f>
        <v>#DIV/0!</v>
      </c>
      <c r="K25" s="50" t="e">
        <f>$C$27-K24</f>
        <v>#DIV/0!</v>
      </c>
      <c r="L25" s="50"/>
      <c r="M25" s="108" t="e">
        <f>IF(C27=M24,"OK","ERROR, increase proposed HOME units")</f>
        <v>#DIV/0!</v>
      </c>
      <c r="N25" s="98"/>
      <c r="O25" s="98"/>
      <c r="P25" s="98"/>
      <c r="Q25" s="97"/>
      <c r="R25" s="97"/>
      <c r="S25" s="97"/>
      <c r="T25" s="97"/>
      <c r="U25" s="97"/>
      <c r="V25" s="97" t="e">
        <f>IF(OR((M24&lt;5),(S24&gt;=(M24*0.2))),"OK","ERROR - check Low HOME")</f>
        <v>#DIV/0!</v>
      </c>
      <c r="W25" s="98"/>
      <c r="X25" s="98"/>
    </row>
    <row r="26" spans="1:24" ht="105.75" thickBot="1" x14ac:dyDescent="0.3">
      <c r="A26" s="56"/>
      <c r="B26" s="18"/>
      <c r="C26" s="17" t="s">
        <v>76</v>
      </c>
      <c r="D26" s="17" t="s">
        <v>47</v>
      </c>
      <c r="E26" s="17" t="s">
        <v>48</v>
      </c>
      <c r="F26" s="17" t="s">
        <v>49</v>
      </c>
      <c r="G26" s="17" t="s">
        <v>50</v>
      </c>
      <c r="H26" s="18"/>
      <c r="I26" s="57" t="s">
        <v>51</v>
      </c>
      <c r="J26" s="18"/>
      <c r="K26" s="57" t="s">
        <v>52</v>
      </c>
      <c r="L26" s="57"/>
      <c r="M26" s="18"/>
      <c r="N26" s="18"/>
      <c r="O26" s="18"/>
      <c r="P26" s="18"/>
      <c r="Q26" s="99"/>
      <c r="R26" s="100"/>
      <c r="S26" s="100"/>
      <c r="T26" s="100"/>
      <c r="U26" s="100"/>
    </row>
    <row r="27" spans="1:24" ht="15.75" thickBot="1" x14ac:dyDescent="0.3">
      <c r="B27" s="16" t="s">
        <v>53</v>
      </c>
      <c r="C27" s="58"/>
      <c r="D27" s="48" t="e">
        <f>N24</f>
        <v>#DIV/0!</v>
      </c>
      <c r="E27" s="48" t="e">
        <f>ROUND((C27/C24)*(C13-C10),0)</f>
        <v>#DIV/0!</v>
      </c>
      <c r="F27" s="59" t="e">
        <f>C29/(C13-C10)</f>
        <v>#DIV/0!</v>
      </c>
      <c r="G27" s="60" t="e">
        <f>MIN(E27,D27)</f>
        <v>#DIV/0!</v>
      </c>
      <c r="H27" s="18"/>
      <c r="I27" s="61" t="e">
        <f>C29/C27</f>
        <v>#DIV/0!</v>
      </c>
      <c r="J27" s="18"/>
      <c r="K27" s="101" t="e">
        <f>IF((G24/C27)&lt;1000,"OK","ERROR -- increaseDevelopment Costs to qualify project")</f>
        <v>#DIV/0!</v>
      </c>
      <c r="L27" s="101"/>
      <c r="M27" s="101"/>
      <c r="N27" s="101"/>
      <c r="O27" s="101"/>
      <c r="P27" s="101"/>
      <c r="Q27" s="101"/>
    </row>
    <row r="28" spans="1:24" x14ac:dyDescent="0.25">
      <c r="B28" s="102" t="e">
        <f>IF(M25="OK","","ERROR -- increase Proposed HOME units to match conclusion in column J")</f>
        <v>#DIV/0!</v>
      </c>
      <c r="C28" s="102"/>
      <c r="D28" s="102"/>
      <c r="E28" s="102"/>
      <c r="F28" s="102"/>
      <c r="G28" s="102"/>
      <c r="H28" s="18"/>
      <c r="I28" s="18"/>
      <c r="J28" s="18"/>
      <c r="K28" s="18"/>
      <c r="L28" s="18"/>
      <c r="M28" s="18"/>
      <c r="N28" s="18"/>
      <c r="O28" s="18"/>
      <c r="P28" s="18"/>
    </row>
    <row r="29" spans="1:24" x14ac:dyDescent="0.25">
      <c r="B29" s="16" t="s">
        <v>54</v>
      </c>
      <c r="C29" s="62"/>
      <c r="D29" s="103" t="e">
        <f>IF(C29&lt;=G27,"OK","ERROR - Exceeds maximum HOME subsidy")</f>
        <v>#DIV/0!</v>
      </c>
      <c r="E29" s="104"/>
      <c r="F29" s="104"/>
      <c r="J29" s="18"/>
      <c r="K29" s="18"/>
      <c r="L29" s="18"/>
      <c r="M29" s="18"/>
      <c r="N29" s="18"/>
      <c r="O29" s="18"/>
      <c r="P29" s="63"/>
    </row>
    <row r="30" spans="1:24" x14ac:dyDescent="0.25">
      <c r="B30" s="49" t="s">
        <v>55</v>
      </c>
      <c r="C30" s="18"/>
      <c r="D30" s="64" t="e">
        <f>IF(OR(M24&gt;11, (G24-G25)&gt;8),"Yes","No")</f>
        <v>#DIV/0!</v>
      </c>
      <c r="E30" s="65"/>
      <c r="F30" s="65"/>
      <c r="G30" s="65"/>
      <c r="H30" s="18"/>
      <c r="I30" s="66"/>
      <c r="J30" s="18"/>
      <c r="K30" s="18"/>
      <c r="L30" s="18"/>
      <c r="M30" s="18"/>
      <c r="N30" s="18"/>
      <c r="O30" s="18"/>
    </row>
    <row r="31" spans="1:24" x14ac:dyDescent="0.25">
      <c r="B31" s="16"/>
      <c r="C31" s="67"/>
      <c r="D31" s="68"/>
      <c r="E31" s="68"/>
      <c r="F31" s="69"/>
      <c r="G31" s="70"/>
      <c r="H31" s="18"/>
      <c r="I31" s="66"/>
      <c r="J31" s="18"/>
      <c r="K31" s="18"/>
      <c r="L31" s="18"/>
      <c r="M31" s="18"/>
      <c r="N31" s="18"/>
      <c r="O31" s="18"/>
      <c r="P31" s="63"/>
    </row>
    <row r="32" spans="1:24" x14ac:dyDescent="0.25">
      <c r="B32" s="71" t="s">
        <v>56</v>
      </c>
      <c r="C32" s="71"/>
      <c r="D32" s="71"/>
      <c r="E32" s="71"/>
      <c r="F32" s="72"/>
      <c r="G32" s="72"/>
      <c r="H32" s="73"/>
      <c r="I32" s="74"/>
      <c r="J32" s="18"/>
      <c r="K32" s="18"/>
      <c r="L32" s="18"/>
      <c r="M32" s="18"/>
      <c r="N32" s="18"/>
      <c r="O32" s="18"/>
      <c r="P32" s="63"/>
    </row>
    <row r="33" spans="2:19" x14ac:dyDescent="0.25">
      <c r="B33" s="87" t="s">
        <v>57</v>
      </c>
      <c r="C33" s="87"/>
      <c r="D33" s="87"/>
      <c r="E33" s="71">
        <v>3</v>
      </c>
      <c r="F33" s="71"/>
      <c r="G33" s="72"/>
      <c r="H33" s="73"/>
      <c r="I33" s="75" t="s">
        <v>77</v>
      </c>
      <c r="J33" s="18"/>
      <c r="K33" s="18"/>
      <c r="L33" s="18"/>
      <c r="M33" s="18"/>
      <c r="N33" s="18"/>
      <c r="O33" s="18"/>
      <c r="P33" s="63"/>
    </row>
    <row r="34" spans="2:19" hidden="1" x14ac:dyDescent="0.25">
      <c r="B34" s="72" t="s">
        <v>58</v>
      </c>
      <c r="C34" s="71"/>
      <c r="D34" s="71"/>
      <c r="E34" s="71">
        <v>3</v>
      </c>
      <c r="F34" s="72"/>
      <c r="G34" s="72"/>
      <c r="H34" s="73"/>
      <c r="I34" s="75"/>
      <c r="J34" s="18"/>
      <c r="K34" s="18"/>
      <c r="L34" s="18"/>
      <c r="M34" s="18"/>
      <c r="N34" s="18"/>
      <c r="O34" s="18"/>
      <c r="P34" s="63"/>
    </row>
    <row r="35" spans="2:19" hidden="1" x14ac:dyDescent="0.25">
      <c r="B35" s="72" t="s">
        <v>59</v>
      </c>
      <c r="C35" s="71"/>
      <c r="D35" s="71"/>
      <c r="E35" s="71"/>
      <c r="F35" s="72"/>
      <c r="G35" s="72"/>
      <c r="H35" s="73"/>
      <c r="I35" s="75"/>
      <c r="J35" s="18"/>
      <c r="K35" s="18"/>
      <c r="L35" s="18"/>
      <c r="M35" s="18"/>
      <c r="N35" s="18"/>
      <c r="O35" s="18"/>
      <c r="P35" s="63"/>
    </row>
    <row r="36" spans="2:19" hidden="1" x14ac:dyDescent="0.25">
      <c r="B36" s="72" t="s">
        <v>60</v>
      </c>
      <c r="C36" s="71"/>
      <c r="D36" s="71"/>
      <c r="E36" s="71"/>
      <c r="F36" s="72"/>
      <c r="G36" s="72"/>
      <c r="H36" s="73"/>
      <c r="I36" s="75"/>
      <c r="J36" s="18"/>
      <c r="K36" s="18"/>
      <c r="L36" s="18"/>
      <c r="M36" s="18"/>
      <c r="N36" s="18"/>
      <c r="O36" s="18"/>
      <c r="P36" s="63"/>
    </row>
    <row r="37" spans="2:19" x14ac:dyDescent="0.25">
      <c r="B37" s="87" t="s">
        <v>61</v>
      </c>
      <c r="C37" s="87"/>
      <c r="D37" s="87"/>
      <c r="E37" s="71">
        <v>3</v>
      </c>
      <c r="F37" s="71"/>
      <c r="G37" s="72"/>
      <c r="H37" s="73"/>
      <c r="I37" s="75" t="s">
        <v>62</v>
      </c>
      <c r="J37" s="18"/>
      <c r="K37" s="18"/>
      <c r="L37" s="18"/>
      <c r="M37" s="18"/>
      <c r="N37" s="18"/>
      <c r="O37" s="18"/>
      <c r="P37" s="63"/>
    </row>
    <row r="38" spans="2:19" hidden="1" x14ac:dyDescent="0.25">
      <c r="B38" s="76" t="s">
        <v>63</v>
      </c>
      <c r="C38" s="76"/>
      <c r="D38" s="71"/>
      <c r="E38" s="71"/>
      <c r="F38" s="72"/>
      <c r="G38" s="72"/>
      <c r="H38" s="73"/>
      <c r="I38" s="75"/>
      <c r="J38" s="18"/>
      <c r="K38" s="18"/>
      <c r="L38" s="18"/>
      <c r="M38" s="18"/>
      <c r="N38" s="18"/>
      <c r="O38" s="18"/>
      <c r="P38" s="63"/>
    </row>
    <row r="39" spans="2:19" hidden="1" x14ac:dyDescent="0.25">
      <c r="B39" s="76" t="s">
        <v>64</v>
      </c>
      <c r="C39" s="76"/>
      <c r="D39" s="71"/>
      <c r="E39" s="71"/>
      <c r="F39" s="72"/>
      <c r="G39" s="72"/>
      <c r="H39" s="73"/>
      <c r="I39" s="75"/>
      <c r="J39" s="18"/>
      <c r="K39" s="18"/>
      <c r="L39" s="18"/>
      <c r="M39" s="18"/>
      <c r="N39" s="18"/>
      <c r="O39" s="18"/>
      <c r="P39" s="63"/>
    </row>
    <row r="40" spans="2:19" hidden="1" x14ac:dyDescent="0.25">
      <c r="B40" s="76" t="s">
        <v>65</v>
      </c>
      <c r="C40" s="76"/>
      <c r="D40" s="71"/>
      <c r="E40" s="71"/>
      <c r="F40" s="72"/>
      <c r="G40" s="72"/>
      <c r="H40" s="73"/>
      <c r="I40" s="75"/>
      <c r="J40" s="18"/>
      <c r="K40" s="18"/>
      <c r="L40" s="18"/>
      <c r="M40" s="18"/>
      <c r="N40" s="18"/>
      <c r="O40" s="18"/>
      <c r="P40" s="63"/>
    </row>
    <row r="41" spans="2:19" x14ac:dyDescent="0.25">
      <c r="B41" s="71"/>
      <c r="C41" s="71"/>
      <c r="D41" s="71"/>
      <c r="E41" s="71"/>
      <c r="F41" s="72"/>
      <c r="G41" s="72"/>
      <c r="H41" s="73"/>
      <c r="I41" s="75" t="s">
        <v>66</v>
      </c>
      <c r="J41" s="18"/>
      <c r="K41" s="18"/>
      <c r="L41" s="18"/>
      <c r="M41" s="18"/>
      <c r="N41" s="18"/>
      <c r="O41" s="18"/>
      <c r="P41" s="63"/>
    </row>
    <row r="42" spans="2:19" x14ac:dyDescent="0.25">
      <c r="B42" s="88" t="s">
        <v>67</v>
      </c>
      <c r="C42" s="89"/>
      <c r="D42" s="89"/>
      <c r="E42" s="90"/>
      <c r="F42" s="77">
        <f>IF(E33=2,15,IF(E33=3,20,IF(E37=1,5,IF(E37=2,10, 15))))</f>
        <v>20</v>
      </c>
      <c r="G42" s="78" t="s">
        <v>68</v>
      </c>
      <c r="H42" s="74"/>
      <c r="I42" s="74"/>
      <c r="J42" s="18"/>
      <c r="K42" s="18"/>
      <c r="L42" s="18"/>
      <c r="M42" s="18"/>
      <c r="N42" s="18"/>
      <c r="O42" s="18"/>
      <c r="P42" s="63"/>
    </row>
    <row r="43" spans="2:19" x14ac:dyDescent="0.25">
      <c r="B43" s="91" t="s">
        <v>69</v>
      </c>
      <c r="C43" s="92"/>
      <c r="D43" s="92"/>
      <c r="E43" s="93"/>
      <c r="F43" s="79">
        <v>60</v>
      </c>
      <c r="G43" s="78" t="s">
        <v>70</v>
      </c>
      <c r="H43" s="74"/>
      <c r="I43" s="74"/>
      <c r="J43" s="18"/>
      <c r="K43" s="18"/>
      <c r="L43" s="18"/>
      <c r="M43" s="18"/>
      <c r="N43" s="18"/>
      <c r="O43" s="18"/>
      <c r="P43" s="63"/>
    </row>
    <row r="44" spans="2:19" x14ac:dyDescent="0.25">
      <c r="B44" s="91" t="s">
        <v>71</v>
      </c>
      <c r="C44" s="92"/>
      <c r="D44" s="92"/>
      <c r="E44" s="93"/>
      <c r="F44" s="80" t="str">
        <f>IF(F43=0,"need data",IF(F43&lt;F42,"no","yes"))</f>
        <v>yes</v>
      </c>
      <c r="G44" s="78"/>
      <c r="H44" s="74"/>
      <c r="I44" s="74"/>
      <c r="J44" s="18"/>
      <c r="K44" s="18"/>
      <c r="L44" s="18"/>
      <c r="M44" s="18"/>
      <c r="N44" s="18"/>
      <c r="O44" s="18"/>
    </row>
    <row r="45" spans="2:19" x14ac:dyDescent="0.25">
      <c r="B45" s="16"/>
      <c r="C45" s="67"/>
      <c r="D45" s="68"/>
      <c r="E45" s="68"/>
      <c r="F45" s="69"/>
      <c r="G45" s="70"/>
      <c r="H45" s="18"/>
      <c r="I45" s="66"/>
      <c r="J45" s="18"/>
      <c r="K45" s="18"/>
      <c r="L45" s="18"/>
      <c r="M45" s="18"/>
      <c r="N45" s="18"/>
      <c r="O45" s="18"/>
      <c r="P45" s="63"/>
    </row>
    <row r="46" spans="2:19" x14ac:dyDescent="0.25">
      <c r="B46" s="16"/>
      <c r="C46" s="67"/>
      <c r="D46" s="68"/>
      <c r="E46" s="68"/>
      <c r="F46" s="69"/>
      <c r="G46" s="70"/>
      <c r="H46" s="18"/>
      <c r="I46" s="66"/>
      <c r="J46" s="18"/>
      <c r="K46" s="18"/>
      <c r="L46" s="18"/>
      <c r="M46" s="18"/>
      <c r="N46" s="18"/>
      <c r="O46" s="18"/>
      <c r="P46" s="81" t="e">
        <f>MAX(J17:J22)</f>
        <v>#DIV/0!</v>
      </c>
      <c r="Q46" s="81" t="e">
        <f>MAX(Q17:Q22)</f>
        <v>#DIV/0!</v>
      </c>
      <c r="R46" s="82" t="e">
        <f>IF(M24*0.2&gt;=1,ROUNDUP(M24*0.2,0),0)</f>
        <v>#DIV/0!</v>
      </c>
      <c r="S46" s="83"/>
    </row>
    <row r="47" spans="2:19" x14ac:dyDescent="0.25">
      <c r="B47" s="28" t="s">
        <v>72</v>
      </c>
      <c r="C47" s="84">
        <f>C29*0.25</f>
        <v>0</v>
      </c>
      <c r="D47" t="s">
        <v>73</v>
      </c>
      <c r="P47" s="82"/>
      <c r="Q47" s="82"/>
      <c r="R47" s="82" t="e">
        <f>R46-Q24</f>
        <v>#DIV/0!</v>
      </c>
    </row>
    <row r="48" spans="2:19" x14ac:dyDescent="0.25">
      <c r="B48" s="18"/>
      <c r="C48" s="18"/>
      <c r="D48" s="18"/>
      <c r="E48" s="18"/>
      <c r="F48" s="18"/>
      <c r="G48" s="18"/>
      <c r="H48" s="18"/>
      <c r="I48" s="18"/>
      <c r="J48" s="18"/>
      <c r="K48" s="18"/>
      <c r="L48" s="18"/>
      <c r="M48" s="18"/>
      <c r="N48" s="18"/>
      <c r="O48" s="18"/>
      <c r="P48" s="18"/>
      <c r="Q48" s="83"/>
      <c r="R48" s="83"/>
    </row>
    <row r="49" spans="2:16" ht="104.25" customHeight="1" x14ac:dyDescent="0.25">
      <c r="B49" s="94" t="s">
        <v>74</v>
      </c>
      <c r="C49" s="95"/>
      <c r="D49" s="95"/>
      <c r="E49" s="95"/>
      <c r="F49" s="95"/>
      <c r="G49" s="95"/>
      <c r="H49" s="95"/>
      <c r="I49" s="95"/>
      <c r="J49" s="95"/>
      <c r="K49" s="96"/>
      <c r="L49" s="85"/>
      <c r="M49" s="18"/>
      <c r="N49" s="18"/>
      <c r="O49" s="18"/>
      <c r="P49" s="18"/>
    </row>
  </sheetData>
  <mergeCells count="17">
    <mergeCell ref="B33:D33"/>
    <mergeCell ref="E1:I1"/>
    <mergeCell ref="E2:I2"/>
    <mergeCell ref="E3:I3"/>
    <mergeCell ref="I14:N14"/>
    <mergeCell ref="M25:P25"/>
    <mergeCell ref="V25:X25"/>
    <mergeCell ref="Q26:U26"/>
    <mergeCell ref="K27:Q27"/>
    <mergeCell ref="B28:G28"/>
    <mergeCell ref="D29:F29"/>
    <mergeCell ref="Q25:U25"/>
    <mergeCell ref="B37:D37"/>
    <mergeCell ref="B42:E42"/>
    <mergeCell ref="B43:E43"/>
    <mergeCell ref="B44:E44"/>
    <mergeCell ref="B49:K49"/>
  </mergeCells>
  <conditionalFormatting sqref="K27:Q27 B28:G28 M25">
    <cfRule type="expression" dxfId="4" priority="6">
      <formula>$M$25="ERROR"</formula>
    </cfRule>
  </conditionalFormatting>
  <conditionalFormatting sqref="M25 K27:Q27 D29 B28:G28">
    <cfRule type="containsText" dxfId="3" priority="5" operator="containsText" text="ERROR">
      <formula>NOT(ISERROR(SEARCH("ERROR",B25)))</formula>
    </cfRule>
  </conditionalFormatting>
  <conditionalFormatting sqref="Q25">
    <cfRule type="containsText" dxfId="2" priority="3" operator="containsText" text="ERROR">
      <formula>NOT(ISERROR(SEARCH("ERROR",Q25)))</formula>
    </cfRule>
    <cfRule type="containsText" dxfId="1" priority="4" operator="containsText" text="ERROR">
      <formula>NOT(ISERROR(SEARCH("ERROR",Q25)))</formula>
    </cfRule>
  </conditionalFormatting>
  <conditionalFormatting sqref="V25">
    <cfRule type="containsText" dxfId="0" priority="2" operator="containsText" text="ERROR">
      <formula>NOT(ISERROR(SEARCH("ERROR",V25)))</formula>
    </cfRule>
  </conditionalFormatting>
  <pageMargins left="0.7" right="0.7" top="0.75" bottom="0.75" header="0.3" footer="0.3"/>
  <pageSetup paperSize="5" scale="52" orientation="landscape" r:id="rId1"/>
  <headerFooter>
    <oddFooter>&amp;RLast edited 3/31/15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macro="[0]!DropDown15_Change">
                <anchor moveWithCells="1">
                  <from>
                    <xdr:col>3</xdr:col>
                    <xdr:colOff>1019175</xdr:colOff>
                    <xdr:row>32</xdr:row>
                    <xdr:rowOff>0</xdr:rowOff>
                  </from>
                  <to>
                    <xdr:col>7</xdr:col>
                    <xdr:colOff>0</xdr:colOff>
                    <xdr:row>36</xdr:row>
                    <xdr:rowOff>9525</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4</xdr:col>
                    <xdr:colOff>9525</xdr:colOff>
                    <xdr:row>36</xdr:row>
                    <xdr:rowOff>0</xdr:rowOff>
                  </from>
                  <to>
                    <xdr:col>6</xdr:col>
                    <xdr:colOff>552450</xdr:colOff>
                    <xdr:row>40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Pro-rating Cost Allocation</vt:lpstr>
      <vt:lpstr>'Pro-rating Cost Allocation'!Print_Area</vt:lpstr>
    </vt:vector>
  </TitlesOfParts>
  <Company>City of Portland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sbeddow</dc:creator>
  <cp:lastModifiedBy>Benoit, Emily</cp:lastModifiedBy>
  <dcterms:created xsi:type="dcterms:W3CDTF">2012-08-21T20:11:12Z</dcterms:created>
  <dcterms:modified xsi:type="dcterms:W3CDTF">2020-01-23T19:41:37Z</dcterms:modified>
</cp:coreProperties>
</file>